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6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<sst xmlns="http://schemas.openxmlformats.org/spreadsheetml/2006/main" count="710" uniqueCount="496">
  <si>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</si>
  <si>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</si>
  <si>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</si>
  <si>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</si>
  <si>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</si>
  <si>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</si>
  <si>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</si>
  <si>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</si>
  <si>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</si>
  <si>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</si>
  <si>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</si>
  <si>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</si>
  <si>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</si>
  <si>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</si>
  <si>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</si>
  <si>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</si>
  <si>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</si>
  <si>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</si>
  <si>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</si>
  <si>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</si>
  <si>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</si>
  <si>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</si>
  <si>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</si>
  <si>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</si>
  <si>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</si>
  <si>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</si>
  <si>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</si>
  <si>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</si>
  <si>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</si>
  <si>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</si>
  <si>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</si>
  <si>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</si>
  <si>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</si>
  <si>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</si>
  <si>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</si>
  <si>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</si>
  <si>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</si>
  <si>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</si>
  <si>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</si>
  <si>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</si>
  <si>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</si>
  <si>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</si>
  <si>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</si>
  <si>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</si>
  <si>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</si>
  <si>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</si>
  <si>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</si>
  <si>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</si>
  <si>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</si>
  <si>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</si>
  <si>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</si>
  <si>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</si>
  <si>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</si>
  <si>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</si>
  <si>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</si>
  <si>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</si>
  <si>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</si>
  <si>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</si>
  <si>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</si>
  <si>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</si>
  <si>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</si>
  <si>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</si>
  <si>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</si>
  <si>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</si>
  <si>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</si>
  <si>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</si>
  <si>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</si>
  <si>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</si>
  <si>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</si>
  <si>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</si>
  <si>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</si>
  <si>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</si>
  <si>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</si>
  <si>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</si>
  <si>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</si>
  <si>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</si>
  <si>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</si>
  <si>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</si>
  <si>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</si>
  <si>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</si>
  <si>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</si>
  <si>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</si>
  <si>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</si>
  <si>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</si>
  <si>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</si>
  <si>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</si>
  <si>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</si>
  <si>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</si>
  <si>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</si>
  <si>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</si>
  <si>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</si>
  <si>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</si>
  <si>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</si>
  <si>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</si>
  <si>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</si>
  <si>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</si>
  <si>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</si>
  <si>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</si>
  <si>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</si>
  <si>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</si>
  <si>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</si>
  <si>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</si>
  <si>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</si>
  <si>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</si>
  <si>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</si>
  <si>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</si>
  <si>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</si>
  <si>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</si>
  <si>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</si>
  <si>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</si>
  <si>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</si>
  <si>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</si>
  <si>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</si>
  <si>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</si>
  <si>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</si>
  <si>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</si>
  <si>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</si>
  <si>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</si>
  <si>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</si>
  <si>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</si>
  <si>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</si>
  <si>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2017 (e)</t>
  </si>
  <si>
    <t>Al 30 de Septiembre de 2018 y al 31 de Diciembre de 2017 (b)</t>
  </si>
  <si>
    <t>30 de Septiembre de 2018 (b)</t>
  </si>
  <si>
    <t>Informe Analítico de la Deuda Pública y Otros Pasivos - LDF</t>
  </si>
  <si>
    <t>Del 1 de Enero al 30 de Septiembre de 2018 (b)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</si>
  <si>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</si>
  <si>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</si>
  <si>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</si>
  <si>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</si>
  <si>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</si>
  <si>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</si>
  <si>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</si>
  <si>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</si>
  <si>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</si>
  <si>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</si>
  <si>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</si>
  <si>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</si>
  <si>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</si>
  <si>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</si>
  <si>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</si>
  <si>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</si>
  <si>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</si>
  <si>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</si>
  <si>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</si>
  <si>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</si>
  <si>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</si>
  <si>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</si>
  <si>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</si>
  <si>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</si>
  <si>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</si>
  <si>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</si>
  <si>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</si>
  <si>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</si>
  <si>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</si>
  <si>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</si>
  <si>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</si>
  <si>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</si>
  <si>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</si>
  <si>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</si>
  <si>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</si>
  <si>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</si>
  <si>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</si>
  <si>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</si>
  <si>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</si>
  <si>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</si>
  <si>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</si>
  <si>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</si>
  <si>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</si>
  <si>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</si>
  <si>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</si>
  <si>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</si>
  <si>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</si>
  <si>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12</t>
  </si>
  <si>
    <t>TIIE + 1.50</t>
  </si>
  <si>
    <t>B. Crédito 2</t>
  </si>
  <si>
    <t>TIIE + 0.885</t>
  </si>
  <si>
    <t>C. Crédito 3</t>
  </si>
  <si>
    <t>TIIE + 1.00</t>
  </si>
  <si>
    <t>D. Crédito 4</t>
  </si>
  <si>
    <t>TIIE + 0.72</t>
  </si>
  <si>
    <t>E. Crédito 5</t>
  </si>
  <si>
    <t>TIIE + 0.58</t>
  </si>
  <si>
    <t>F. Crédito 6</t>
  </si>
  <si>
    <t>TIIE + 0.79</t>
  </si>
  <si>
    <t>G. Crédito 7</t>
  </si>
  <si>
    <t>TIIE + 0.80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</si>
  <si>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</si>
  <si>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</si>
  <si>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</si>
  <si>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</si>
  <si>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</si>
  <si>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</si>
  <si>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</si>
  <si>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</si>
  <si>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</si>
  <si>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2018</t>
  </si>
  <si>
    <t>Monto pagado de la inversión actualizado al 30 de Septiembre de 2018</t>
  </si>
  <si>
    <t>Saldo pendiente por pagar de la inversión al 30 de Septiembre de 2018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</si>
  <si>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</si>
  <si>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</si>
  <si>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</si>
  <si>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</si>
  <si>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</si>
  <si>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</si>
  <si>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</si>
  <si>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</si>
  <si>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</si>
  <si>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</si>
  <si>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</si>
  <si>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</si>
  <si>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</si>
  <si>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</si>
  <si>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</si>
  <si>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</si>
  <si>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</si>
  <si>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</si>
  <si>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</si>
  <si>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</si>
  <si>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</si>
  <si>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</si>
  <si>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</si>
  <si>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</si>
  <si>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</si>
  <si>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</si>
  <si>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</si>
  <si>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</si>
  <si>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</si>
  <si>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</si>
  <si>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</si>
  <si>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</si>
  <si>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</si>
  <si>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</si>
  <si>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</si>
  <si>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</si>
  <si>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</si>
  <si>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</si>
  <si>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</si>
  <si>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</si>
  <si>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</si>
  <si>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</si>
  <si>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</si>
  <si>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</si>
  <si>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</si>
  <si>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</si>
  <si>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</si>
  <si>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</si>
  <si>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</si>
  <si>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</si>
  <si>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</si>
  <si>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</si>
  <si>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</si>
  <si>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</si>
  <si>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</si>
  <si>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</si>
  <si>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</si>
  <si>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</si>
  <si>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</si>
  <si>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</si>
  <si>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</si>
  <si>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</si>
  <si>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</si>
  <si>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</si>
  <si>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</si>
  <si>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</si>
  <si>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</si>
  <si>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</si>
  <si>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</si>
  <si>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</si>
  <si>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</si>
  <si>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</si>
  <si>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</si>
  <si>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</si>
  <si>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</si>
  <si>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</si>
  <si>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</si>
  <si>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</si>
  <si>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</si>
  <si>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</si>
  <si>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</si>
  <si>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</si>
  <si>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</si>
  <si>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</si>
  <si>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</si>
  <si>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</si>
  <si>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</si>
  <si>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</si>
  <si>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</si>
  <si>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</si>
  <si>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</si>
  <si>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</si>
  <si>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</si>
  <si>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</si>
  <si>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</si>
  <si>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</si>
  <si>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</si>
  <si>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</si>
  <si>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</si>
  <si>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</si>
  <si>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</si>
  <si>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</si>
  <si>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</si>
  <si>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</si>
  <si>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</si>
  <si>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</si>
  <si>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</si>
  <si>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</si>
  <si>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</si>
  <si>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</si>
  <si>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</si>
  <si>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</si>
  <si>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</si>
  <si>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</si>
  <si>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</si>
  <si>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</si>
  <si>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</si>
  <si>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</si>
  <si>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</si>
  <si>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</si>
  <si>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</si>
  <si>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</si>
  <si>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</si>
  <si>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</si>
  <si>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</si>
  <si>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</si>
  <si>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</si>
  <si>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</si>
  <si>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</si>
  <si>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</si>
  <si>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</si>
  <si>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</si>
  <si>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</si>
  <si>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</si>
  <si>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</si>
  <si>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</si>
  <si>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</si>
  <si>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</si>
  <si>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</si>
  <si>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</si>
  <si>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</si>
  <si>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</si>
  <si>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</si>
  <si>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</si>
  <si>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</si>
  <si>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</si>
  <si>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</si>
  <si>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</si>
  <si>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</si>
  <si>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</si>
  <si>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</si>
  <si>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</si>
  <si>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</si>
  <si>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</si>
  <si>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</si>
  <si>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</si>
  <si>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</si>
  <si>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</si>
  <si>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</si>
  <si>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</si>
  <si>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</si>
  <si>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</si>
  <si>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</si>
  <si>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</si>
  <si>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</si>
  <si>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</si>
  <si>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</si>
  <si>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</si>
  <si>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</si>
  <si>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</si>
  <si>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</si>
  <si>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</si>
  <si>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</si>
  <si>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</si>
  <si>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</si>
  <si>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</si>
  <si>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</si>
  <si>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</si>
  <si>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</si>
  <si>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</si>
  <si>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</si>
  <si>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</si>
  <si>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</si>
  <si>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</si>
  <si>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</si>
  <si>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</si>
  <si>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</si>
  <si>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</si>
  <si>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</si>
  <si>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</si>
  <si>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</si>
  <si>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</si>
  <si>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</si>
  <si>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</si>
  <si>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</si>
  <si>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</si>
  <si>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</si>
  <si>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</si>
  <si>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</si>
  <si>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</si>
  <si>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</si>
  <si>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</si>
  <si>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</si>
  <si>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</si>
  <si>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</si>
  <si>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</si>
  <si>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</si>
  <si>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</si>
  <si>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</si>
  <si>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</si>
  <si>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</si>
  <si>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</si>
  <si>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</si>
  <si>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</si>
  <si>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 xml:space="preserve">Secretaría de Desarrollo Social 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</si>
  <si>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</si>
  <si>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</si>
  <si>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</si>
  <si>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</si>
  <si>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</si>
  <si>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</si>
  <si>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</si>
  <si>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</si>
  <si>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</si>
  <si>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</si>
  <si>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</si>
  <si>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</si>
  <si>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</si>
  <si>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</si>
  <si>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</si>
  <si>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</si>
  <si>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</si>
  <si>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</si>
  <si>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</si>
  <si>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 xml:space="preserve">D. Secretaría de Desarrollo Social 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</si>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</sst>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7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left" vertical="center" wrapText="1"/>
    </xf>
    <xf numFmtId="10" fontId="50" fillId="0" borderId="12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left" vertical="center" wrapText="1"/>
    </xf>
    <xf numFmtId="10" fontId="50" fillId="0" borderId="11" xfId="0" applyNumberFormat="1" applyFont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7" fillId="0" borderId="20" xfId="0" applyFont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7" applyFont="1" applyAlignment="1">
      <alignment/>
    </xf>
    <xf numFmtId="4" fontId="48" fillId="0" borderId="12" xfId="47" applyNumberFormat="1" applyFont="1" applyBorder="1" applyAlignment="1">
      <alignment vertical="center" wrapText="1"/>
    </xf>
    <xf numFmtId="4" fontId="47" fillId="0" borderId="12" xfId="47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7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21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9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0" borderId="13" xfId="47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8" fillId="0" borderId="13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7" applyNumberFormat="1" applyFont="1" applyBorder="1" applyAlignment="1">
      <alignment horizontal="right" vertical="center"/>
    </xf>
    <xf numFmtId="4" fontId="47" fillId="0" borderId="12" xfId="47" applyNumberFormat="1" applyFont="1" applyBorder="1" applyAlignment="1">
      <alignment horizontal="right" vertical="center"/>
    </xf>
    <xf numFmtId="0" fontId="47" fillId="0" borderId="14" xfId="0" applyFont="1" applyFill="1" applyBorder="1" applyAlignment="1">
      <alignment horizontal="left" vertical="center" indent="3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7" fillId="0" borderId="25" xfId="0" applyNumberFormat="1" applyFont="1" applyBorder="1" applyAlignment="1">
      <alignment horizontal="right" vertical="center"/>
    </xf>
    <xf numFmtId="4" fontId="47" fillId="0" borderId="24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4" fontId="48" fillId="0" borderId="28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justify" vertical="center" wrapText="1"/>
    </xf>
    <xf numFmtId="4" fontId="48" fillId="0" borderId="16" xfId="47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7" applyFont="1" applyAlignment="1">
      <alignment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164" fontId="53" fillId="0" borderId="29" xfId="0" applyNumberFormat="1" applyFont="1" applyBorder="1" applyAlignment="1">
      <alignment horizontal="left" vertical="top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7" fillId="0" borderId="30" xfId="0" applyNumberFormat="1" applyFont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1" t="s">
        <v>120</v>
      </c>
      <c r="C2" s="202"/>
      <c r="D2" s="202"/>
      <c r="E2" s="202"/>
      <c r="F2" s="202"/>
      <c r="G2" s="203"/>
    </row>
    <row r="3" spans="2:7" ht="12.75">
      <c r="B3" s="204" t="s">
        <v>0</v>
      </c>
      <c r="C3" s="205"/>
      <c r="D3" s="205"/>
      <c r="E3" s="205"/>
      <c r="F3" s="205"/>
      <c r="G3" s="206"/>
    </row>
    <row r="4" spans="2:7" ht="12.75">
      <c r="B4" s="204" t="s">
        <v>122</v>
      </c>
      <c r="C4" s="205"/>
      <c r="D4" s="205"/>
      <c r="E4" s="205"/>
      <c r="F4" s="205"/>
      <c r="G4" s="206"/>
    </row>
    <row r="5" spans="2:7" ht="13.5" thickBot="1">
      <c r="B5" s="207" t="s">
        <v>1</v>
      </c>
      <c r="C5" s="208"/>
      <c r="D5" s="208"/>
      <c r="E5" s="208"/>
      <c r="F5" s="208"/>
      <c r="G5" s="209"/>
    </row>
    <row r="6" spans="2:7" ht="39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627603517.49</v>
      </c>
      <c r="D9" s="24">
        <v>371246590.1</v>
      </c>
      <c r="E9" s="9" t="s">
        <v>8</v>
      </c>
      <c r="F9" s="25">
        <f>SUM(F10:F18)</f>
        <v>2236890220.5400004</v>
      </c>
      <c r="G9" s="17">
        <v>1900019832.37</v>
      </c>
    </row>
    <row r="10" spans="2:7" ht="12.75">
      <c r="B10" s="20" t="s">
        <v>9</v>
      </c>
      <c r="C10" s="25">
        <v>4507817.76</v>
      </c>
      <c r="D10" s="17">
        <v>457218.77</v>
      </c>
      <c r="E10" s="10" t="s">
        <v>10</v>
      </c>
      <c r="F10" s="25">
        <v>358911090.06</v>
      </c>
      <c r="G10" s="17">
        <v>509754761.83</v>
      </c>
    </row>
    <row r="11" spans="2:7" ht="12.75">
      <c r="B11" s="20" t="s">
        <v>11</v>
      </c>
      <c r="C11" s="24">
        <v>620180997.45</v>
      </c>
      <c r="D11" s="16">
        <v>367897612.29</v>
      </c>
      <c r="E11" s="10" t="s">
        <v>12</v>
      </c>
      <c r="F11" s="25">
        <v>111544333.74</v>
      </c>
      <c r="G11" s="17">
        <v>82610572.78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5932411.66</v>
      </c>
      <c r="G12" s="17">
        <v>0</v>
      </c>
    </row>
    <row r="13" spans="2:7" ht="12.75">
      <c r="B13" s="20" t="s">
        <v>15</v>
      </c>
      <c r="C13" s="25">
        <v>1603901.72</v>
      </c>
      <c r="D13" s="17">
        <v>1580958.48</v>
      </c>
      <c r="E13" s="10" t="s">
        <v>16</v>
      </c>
      <c r="F13" s="25">
        <v>12436345.47</v>
      </c>
      <c r="G13" s="17">
        <v>4010848.76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456866708.87</v>
      </c>
      <c r="G14" s="17">
        <v>351099449.44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538330987</v>
      </c>
      <c r="G16" s="17">
        <v>486430574.76</v>
      </c>
    </row>
    <row r="17" spans="2:7" ht="12.75">
      <c r="B17" s="18" t="s">
        <v>23</v>
      </c>
      <c r="C17" s="24">
        <f>SUM(C18:C24)</f>
        <v>760383101.15</v>
      </c>
      <c r="D17" s="24">
        <v>552204743.17</v>
      </c>
      <c r="E17" s="10" t="s">
        <v>24</v>
      </c>
      <c r="F17" s="25">
        <v>525061.17</v>
      </c>
      <c r="G17" s="17">
        <v>23065.49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752343282.57</v>
      </c>
      <c r="G18" s="17">
        <v>466090559.31</v>
      </c>
    </row>
    <row r="19" spans="2:7" ht="12.75">
      <c r="B19" s="20" t="s">
        <v>27</v>
      </c>
      <c r="C19" s="25">
        <v>972037.65</v>
      </c>
      <c r="D19" s="17">
        <v>0</v>
      </c>
      <c r="E19" s="9" t="s">
        <v>28</v>
      </c>
      <c r="F19" s="25">
        <f>SUM(F20:F22)</f>
        <v>741666666.63</v>
      </c>
      <c r="G19" s="17">
        <v>912500000</v>
      </c>
    </row>
    <row r="20" spans="2:7" ht="12.75">
      <c r="B20" s="20" t="s">
        <v>29</v>
      </c>
      <c r="C20" s="25">
        <v>506738259.57</v>
      </c>
      <c r="D20" s="17">
        <v>294857238.77</v>
      </c>
      <c r="E20" s="10" t="s">
        <v>30</v>
      </c>
      <c r="F20" s="25">
        <v>741666666.63</v>
      </c>
      <c r="G20" s="17">
        <v>912500000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21626807.91</v>
      </c>
      <c r="G23" s="17">
        <v>0</v>
      </c>
    </row>
    <row r="24" spans="2:7" ht="12.75">
      <c r="B24" s="20" t="s">
        <v>37</v>
      </c>
      <c r="C24" s="24">
        <v>252672803.93</v>
      </c>
      <c r="D24" s="16">
        <v>257347504.4</v>
      </c>
      <c r="E24" s="10" t="s">
        <v>38</v>
      </c>
      <c r="F24" s="25">
        <v>21626807.91</v>
      </c>
      <c r="G24" s="17">
        <v>0</v>
      </c>
    </row>
    <row r="25" spans="2:7" ht="12.75">
      <c r="B25" s="18" t="s">
        <v>39</v>
      </c>
      <c r="C25" s="24">
        <f>SUM(C26:C30)</f>
        <v>71989826.35</v>
      </c>
      <c r="D25" s="17">
        <v>58609959.21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4195096.53</v>
      </c>
      <c r="D26" s="17">
        <v>8322506.11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67794729.82</v>
      </c>
      <c r="D29" s="17">
        <v>50287453.1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v>0</v>
      </c>
      <c r="E31" s="9" t="s">
        <v>52</v>
      </c>
      <c r="F31" s="25">
        <f>SUM(F32:F37)</f>
        <v>10469090.29</v>
      </c>
      <c r="G31" s="17">
        <v>10428838.86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9469090.29</v>
      </c>
      <c r="G32" s="17">
        <v>9428838.86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1000000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355058</v>
      </c>
      <c r="D41" s="25">
        <v>95058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355058</v>
      </c>
      <c r="D42" s="17">
        <v>95058</v>
      </c>
      <c r="E42" s="9" t="s">
        <v>74</v>
      </c>
      <c r="F42" s="25">
        <f>SUM(F43:F45)</f>
        <v>1735194.36</v>
      </c>
      <c r="G42" s="17">
        <v>2479526.5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1735194.36</v>
      </c>
      <c r="G45" s="17">
        <v>2479526.5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1460331502.9899998</v>
      </c>
      <c r="D47" s="24">
        <v>982156350.48</v>
      </c>
      <c r="E47" s="7" t="s">
        <v>82</v>
      </c>
      <c r="F47" s="25">
        <f>F9+F19+F23+F26+F27+F31+F38+F42</f>
        <v>3012387979.7300005</v>
      </c>
      <c r="G47" s="17">
        <v>2825428197.73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380906093.56</v>
      </c>
      <c r="D50" s="17">
        <v>163578051.98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4994576341.39</v>
      </c>
      <c r="D52" s="17">
        <v>4802661201.84</v>
      </c>
      <c r="E52" s="9" t="s">
        <v>90</v>
      </c>
      <c r="F52" s="25">
        <v>4632936345.67</v>
      </c>
      <c r="G52" s="17">
        <v>4716804328.31</v>
      </c>
    </row>
    <row r="53" spans="2:7" ht="12.75">
      <c r="B53" s="18" t="s">
        <v>91</v>
      </c>
      <c r="C53" s="25">
        <v>656369015.9</v>
      </c>
      <c r="D53" s="17">
        <v>638682156.54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5282550.51</v>
      </c>
      <c r="D54" s="17">
        <v>4309550.55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-368420819.87</v>
      </c>
      <c r="D55" s="17">
        <v>-291313461.46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4632936345.67</v>
      </c>
      <c r="G57" s="17">
        <v>4716804328.31</v>
      </c>
    </row>
    <row r="58" spans="2:7" ht="12.75">
      <c r="B58" s="18" t="s">
        <v>100</v>
      </c>
      <c r="C58" s="25">
        <v>53815753.49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7645324325.400001</v>
      </c>
      <c r="G59" s="17">
        <v>7542232526.040001</v>
      </c>
    </row>
    <row r="60" spans="2:7" ht="25.5">
      <c r="B60" s="19" t="s">
        <v>102</v>
      </c>
      <c r="C60" s="25">
        <f>SUM(C50:C58)</f>
        <v>5722528934.9800005</v>
      </c>
      <c r="D60" s="25">
        <v>5317917499.45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7182860437.97</v>
      </c>
      <c r="D62" s="24">
        <v>6300073849.93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-462463887.42999977</v>
      </c>
      <c r="G68" s="16">
        <v>-1242158676.1100001</v>
      </c>
    </row>
    <row r="69" spans="2:7" ht="12.75">
      <c r="B69" s="18"/>
      <c r="C69" s="23"/>
      <c r="D69" s="8"/>
      <c r="E69" s="9" t="s">
        <v>110</v>
      </c>
      <c r="F69" s="24">
        <v>783978563.83</v>
      </c>
      <c r="G69" s="16">
        <v>1185492235.32</v>
      </c>
    </row>
    <row r="70" spans="2:7" ht="12.75">
      <c r="B70" s="18"/>
      <c r="C70" s="23"/>
      <c r="D70" s="8"/>
      <c r="E70" s="9" t="s">
        <v>111</v>
      </c>
      <c r="F70" s="25">
        <v>-2121185199.53</v>
      </c>
      <c r="G70" s="17">
        <v>-3294853837.63</v>
      </c>
    </row>
    <row r="71" spans="2:7" ht="12.75">
      <c r="B71" s="18"/>
      <c r="C71" s="23"/>
      <c r="D71" s="8"/>
      <c r="E71" s="9" t="s">
        <v>112</v>
      </c>
      <c r="F71" s="25">
        <v>868160185.61</v>
      </c>
      <c r="G71" s="17">
        <v>867202926.2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6582562.66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-462463887.42999977</v>
      </c>
      <c r="G79" s="16">
        <v>-1242158676.1100001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7182860437.970001</v>
      </c>
      <c r="G81" s="16">
        <v>6300073849.93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119" scale="51" r:id="rId1"/>
  <ignoredErrors>
    <ignoredError sqref="F23 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zoomScalePageLayoutView="0" workbookViewId="0" topLeftCell="A5">
      <selection activeCell="A5" sqref="A5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5.421875" style="33" bestFit="1" customWidth="1"/>
    <col min="4" max="4" width="15.28125" style="33" customWidth="1"/>
    <col min="5" max="5" width="16.421875" style="33" customWidth="1"/>
    <col min="6" max="6" width="16.57421875" style="33" customWidth="1"/>
    <col min="7" max="7" width="15.421875" style="33" bestFit="1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210" t="s">
        <v>120</v>
      </c>
      <c r="C2" s="211"/>
      <c r="D2" s="211"/>
      <c r="E2" s="211"/>
      <c r="F2" s="211"/>
      <c r="G2" s="211"/>
      <c r="H2" s="211"/>
      <c r="I2" s="212"/>
    </row>
    <row r="3" spans="2:9" ht="13.5" thickBot="1">
      <c r="B3" s="213" t="s">
        <v>124</v>
      </c>
      <c r="C3" s="214"/>
      <c r="D3" s="214"/>
      <c r="E3" s="214"/>
      <c r="F3" s="214"/>
      <c r="G3" s="214"/>
      <c r="H3" s="214"/>
      <c r="I3" s="215"/>
    </row>
    <row r="4" spans="2:9" ht="13.5" thickBot="1">
      <c r="B4" s="213" t="s">
        <v>125</v>
      </c>
      <c r="C4" s="214"/>
      <c r="D4" s="214"/>
      <c r="E4" s="214"/>
      <c r="F4" s="214"/>
      <c r="G4" s="214"/>
      <c r="H4" s="214"/>
      <c r="I4" s="215"/>
    </row>
    <row r="5" spans="2:9" ht="13.5" thickBot="1">
      <c r="B5" s="213" t="s">
        <v>1</v>
      </c>
      <c r="C5" s="214"/>
      <c r="D5" s="214"/>
      <c r="E5" s="214"/>
      <c r="F5" s="214"/>
      <c r="G5" s="214"/>
      <c r="H5" s="214"/>
      <c r="I5" s="215"/>
    </row>
    <row r="6" spans="2:9" ht="76.5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13.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12.75" customHeight="1">
      <c r="B8" s="36" t="s">
        <v>142</v>
      </c>
      <c r="C8" s="37">
        <f aca="true" t="shared" si="0" ref="C8:I8">C9+C13</f>
        <v>5629304328.31</v>
      </c>
      <c r="D8" s="37">
        <f>D9+D13</f>
        <v>590000000</v>
      </c>
      <c r="E8" s="37">
        <f>E9+E13</f>
        <v>823074508.1</v>
      </c>
      <c r="F8" s="37">
        <f t="shared" si="0"/>
        <v>0</v>
      </c>
      <c r="G8" s="37">
        <f>G9+G13</f>
        <v>5396229820.210001</v>
      </c>
      <c r="H8" s="37">
        <f>H9+H13</f>
        <v>391920666.89</v>
      </c>
      <c r="I8" s="37">
        <f t="shared" si="0"/>
        <v>0</v>
      </c>
    </row>
    <row r="9" spans="2:9" ht="12.75" customHeight="1">
      <c r="B9" s="36" t="s">
        <v>143</v>
      </c>
      <c r="C9" s="37">
        <f aca="true" t="shared" si="1" ref="C9:I9">SUM(C10:C12)</f>
        <v>912500000</v>
      </c>
      <c r="D9" s="37">
        <f t="shared" si="1"/>
        <v>590000000</v>
      </c>
      <c r="E9" s="37">
        <f>SUM(E10:E12)</f>
        <v>760833333.37</v>
      </c>
      <c r="F9" s="37">
        <f t="shared" si="1"/>
        <v>0</v>
      </c>
      <c r="G9" s="37">
        <f t="shared" si="1"/>
        <v>741666666.63</v>
      </c>
      <c r="H9" s="37">
        <f t="shared" si="1"/>
        <v>44309906.38</v>
      </c>
      <c r="I9" s="37">
        <f t="shared" si="1"/>
        <v>0</v>
      </c>
    </row>
    <row r="10" spans="2:9" ht="12.75">
      <c r="B10" s="38" t="s">
        <v>144</v>
      </c>
      <c r="C10" s="39">
        <v>912500000</v>
      </c>
      <c r="D10" s="39">
        <v>590000000</v>
      </c>
      <c r="E10" s="39">
        <v>760833333.37</v>
      </c>
      <c r="F10" s="39">
        <v>0</v>
      </c>
      <c r="G10" s="39">
        <f>+C10+D10-E10+F10</f>
        <v>741666666.63</v>
      </c>
      <c r="H10" s="39">
        <v>44309906.38</v>
      </c>
      <c r="I10" s="39">
        <v>0</v>
      </c>
    </row>
    <row r="11" spans="2:9" ht="12.75">
      <c r="B11" s="38" t="s">
        <v>145</v>
      </c>
      <c r="C11" s="39">
        <v>0</v>
      </c>
      <c r="D11" s="39">
        <v>0</v>
      </c>
      <c r="E11" s="39">
        <v>0</v>
      </c>
      <c r="F11" s="39">
        <v>0</v>
      </c>
      <c r="G11" s="39">
        <f aca="true" t="shared" si="2" ref="G11:G16">+C11+D11-E11+F11</f>
        <v>0</v>
      </c>
      <c r="H11" s="39">
        <v>0</v>
      </c>
      <c r="I11" s="39">
        <v>0</v>
      </c>
    </row>
    <row r="12" spans="2:9" ht="12.75">
      <c r="B12" s="38" t="s">
        <v>146</v>
      </c>
      <c r="C12" s="39">
        <v>0</v>
      </c>
      <c r="D12" s="39">
        <v>0</v>
      </c>
      <c r="E12" s="39">
        <v>0</v>
      </c>
      <c r="F12" s="39">
        <v>0</v>
      </c>
      <c r="G12" s="39">
        <f t="shared" si="2"/>
        <v>0</v>
      </c>
      <c r="H12" s="39">
        <v>0</v>
      </c>
      <c r="I12" s="39">
        <v>0</v>
      </c>
    </row>
    <row r="13" spans="2:9" ht="12.75" customHeight="1">
      <c r="B13" s="36" t="s">
        <v>147</v>
      </c>
      <c r="C13" s="37">
        <v>4716804328.31</v>
      </c>
      <c r="D13" s="37">
        <f aca="true" t="shared" si="3" ref="D13:I13">SUM(D14:D16)</f>
        <v>0</v>
      </c>
      <c r="E13" s="37">
        <f t="shared" si="3"/>
        <v>62241174.73</v>
      </c>
      <c r="F13" s="37">
        <f t="shared" si="3"/>
        <v>0</v>
      </c>
      <c r="G13" s="37">
        <f>SUM(G14:G16)</f>
        <v>4654563153.580001</v>
      </c>
      <c r="H13" s="37">
        <f t="shared" si="3"/>
        <v>347610760.51</v>
      </c>
      <c r="I13" s="37">
        <f t="shared" si="3"/>
        <v>0</v>
      </c>
    </row>
    <row r="14" spans="2:9" ht="12.75">
      <c r="B14" s="38" t="s">
        <v>148</v>
      </c>
      <c r="C14" s="39">
        <v>4716804328.31</v>
      </c>
      <c r="D14" s="39">
        <v>0</v>
      </c>
      <c r="E14" s="39">
        <v>62241174.73</v>
      </c>
      <c r="F14" s="39">
        <v>0</v>
      </c>
      <c r="G14" s="39">
        <f>+C14+D14-E14+F14</f>
        <v>4654563153.580001</v>
      </c>
      <c r="H14" s="39">
        <v>347610760.51</v>
      </c>
      <c r="I14" s="39">
        <v>0</v>
      </c>
    </row>
    <row r="15" spans="2:9" ht="12.75">
      <c r="B15" s="38" t="s">
        <v>149</v>
      </c>
      <c r="C15" s="39">
        <v>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v>0</v>
      </c>
      <c r="I15" s="39">
        <v>0</v>
      </c>
    </row>
    <row r="16" spans="2:9" ht="12.75">
      <c r="B16" s="38" t="s">
        <v>150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</row>
    <row r="17" spans="2:9" ht="12.75">
      <c r="B17" s="36" t="s">
        <v>151</v>
      </c>
      <c r="C17" s="40">
        <v>1912928197.73</v>
      </c>
      <c r="D17" s="41"/>
      <c r="E17" s="41"/>
      <c r="F17" s="42"/>
      <c r="G17" s="40">
        <v>2249094505.1899996</v>
      </c>
      <c r="H17" s="42"/>
      <c r="I17" s="42"/>
    </row>
    <row r="18" spans="2:9" ht="12.75">
      <c r="B18" s="43"/>
      <c r="C18" s="39"/>
      <c r="D18" s="39"/>
      <c r="E18" s="39"/>
      <c r="F18" s="39"/>
      <c r="G18" s="39"/>
      <c r="H18" s="39"/>
      <c r="I18" s="39"/>
    </row>
    <row r="19" spans="2:9" ht="12.75" customHeight="1">
      <c r="B19" s="44" t="s">
        <v>152</v>
      </c>
      <c r="C19" s="37">
        <f aca="true" t="shared" si="4" ref="C19:I19">C8+C17</f>
        <v>7542232526.040001</v>
      </c>
      <c r="D19" s="37">
        <f t="shared" si="4"/>
        <v>590000000</v>
      </c>
      <c r="E19" s="37">
        <f>E8+E17</f>
        <v>823074508.1</v>
      </c>
      <c r="F19" s="37">
        <f t="shared" si="4"/>
        <v>0</v>
      </c>
      <c r="G19" s="37">
        <f>G8+G17</f>
        <v>7645324325.400001</v>
      </c>
      <c r="H19" s="37">
        <f>H8+H17</f>
        <v>391920666.89</v>
      </c>
      <c r="I19" s="37">
        <f t="shared" si="4"/>
        <v>0</v>
      </c>
    </row>
    <row r="20" spans="2:9" ht="12.75">
      <c r="B20" s="36"/>
      <c r="C20" s="37"/>
      <c r="D20" s="37"/>
      <c r="E20" s="37"/>
      <c r="F20" s="37"/>
      <c r="G20" s="37"/>
      <c r="H20" s="37"/>
      <c r="I20" s="37"/>
    </row>
    <row r="21" spans="2:9" ht="12.75" customHeight="1">
      <c r="B21" s="36" t="s">
        <v>153</v>
      </c>
      <c r="C21" s="37">
        <f>SUM(C22:C24)</f>
        <v>1136345.28</v>
      </c>
      <c r="D21" s="37">
        <f aca="true" t="shared" si="5" ref="D21:I21">SUM(D22:D24)</f>
        <v>0</v>
      </c>
      <c r="E21" s="37">
        <f t="shared" si="5"/>
        <v>614778.61</v>
      </c>
      <c r="F21" s="37">
        <f t="shared" si="5"/>
        <v>0</v>
      </c>
      <c r="G21" s="37">
        <f>SUM(G22:G24)</f>
        <v>521566.6700000001</v>
      </c>
      <c r="H21" s="37">
        <f t="shared" si="5"/>
        <v>0</v>
      </c>
      <c r="I21" s="37">
        <f t="shared" si="5"/>
        <v>0</v>
      </c>
    </row>
    <row r="22" spans="2:9" ht="12.75" customHeight="1">
      <c r="B22" s="43" t="s">
        <v>154</v>
      </c>
      <c r="C22" s="39">
        <v>41212.24000000002</v>
      </c>
      <c r="D22" s="39">
        <v>0</v>
      </c>
      <c r="E22" s="39">
        <v>41212.24</v>
      </c>
      <c r="F22" s="39">
        <v>0</v>
      </c>
      <c r="G22" s="39">
        <f>C22+D22-E22+F22</f>
        <v>2.1827872842550278E-11</v>
      </c>
      <c r="H22" s="39">
        <v>0</v>
      </c>
      <c r="I22" s="39">
        <v>0</v>
      </c>
    </row>
    <row r="23" spans="2:9" ht="12.75" customHeight="1">
      <c r="B23" s="43" t="s">
        <v>155</v>
      </c>
      <c r="C23" s="39">
        <v>51999.27000000002</v>
      </c>
      <c r="D23" s="39">
        <v>0</v>
      </c>
      <c r="E23" s="39">
        <v>51999.27</v>
      </c>
      <c r="F23" s="39">
        <v>0</v>
      </c>
      <c r="G23" s="39">
        <f>C23+D23-E23+F23</f>
        <v>2.1827872842550278E-11</v>
      </c>
      <c r="H23" s="39">
        <v>0</v>
      </c>
      <c r="I23" s="39">
        <v>0</v>
      </c>
    </row>
    <row r="24" spans="2:9" ht="12.75" customHeight="1">
      <c r="B24" s="43" t="s">
        <v>156</v>
      </c>
      <c r="C24" s="39">
        <v>1043133.77</v>
      </c>
      <c r="D24" s="39">
        <v>0</v>
      </c>
      <c r="E24" s="39">
        <v>521567.1</v>
      </c>
      <c r="F24" s="39">
        <v>0</v>
      </c>
      <c r="G24" s="39">
        <f>C24+D24-E24+F24</f>
        <v>521566.67000000004</v>
      </c>
      <c r="H24" s="39">
        <v>0</v>
      </c>
      <c r="I24" s="39">
        <v>0</v>
      </c>
    </row>
    <row r="25" spans="2:9" ht="12.75">
      <c r="B25" s="45"/>
      <c r="C25" s="46"/>
      <c r="D25" s="46"/>
      <c r="E25" s="46"/>
      <c r="F25" s="46"/>
      <c r="G25" s="46"/>
      <c r="H25" s="46"/>
      <c r="I25" s="46"/>
    </row>
    <row r="26" spans="2:9" ht="25.5">
      <c r="B26" s="44" t="s">
        <v>157</v>
      </c>
      <c r="C26" s="37">
        <f aca="true" t="shared" si="6" ref="C26:I26">SUM(C27:C29)</f>
        <v>0</v>
      </c>
      <c r="D26" s="37">
        <f t="shared" si="6"/>
        <v>0</v>
      </c>
      <c r="E26" s="37">
        <f t="shared" si="6"/>
        <v>0</v>
      </c>
      <c r="F26" s="37">
        <f t="shared" si="6"/>
        <v>0</v>
      </c>
      <c r="G26" s="37">
        <f t="shared" si="6"/>
        <v>0</v>
      </c>
      <c r="H26" s="37">
        <f t="shared" si="6"/>
        <v>0</v>
      </c>
      <c r="I26" s="37">
        <f t="shared" si="6"/>
        <v>0</v>
      </c>
    </row>
    <row r="27" spans="2:9" ht="12.75" customHeight="1">
      <c r="B27" s="43" t="s">
        <v>158</v>
      </c>
      <c r="C27" s="39">
        <v>0</v>
      </c>
      <c r="D27" s="39">
        <v>0</v>
      </c>
      <c r="E27" s="39">
        <v>0</v>
      </c>
      <c r="F27" s="39">
        <v>0</v>
      </c>
      <c r="G27" s="39">
        <f>C27+D27-E27+F27</f>
        <v>0</v>
      </c>
      <c r="H27" s="39">
        <v>0</v>
      </c>
      <c r="I27" s="39">
        <v>0</v>
      </c>
    </row>
    <row r="28" spans="2:9" ht="12.75" customHeight="1">
      <c r="B28" s="43" t="s">
        <v>159</v>
      </c>
      <c r="C28" s="39">
        <v>0</v>
      </c>
      <c r="D28" s="39">
        <v>0</v>
      </c>
      <c r="E28" s="39">
        <v>0</v>
      </c>
      <c r="F28" s="39">
        <v>0</v>
      </c>
      <c r="G28" s="39">
        <f>C28+D28-E28+F28</f>
        <v>0</v>
      </c>
      <c r="H28" s="39">
        <v>0</v>
      </c>
      <c r="I28" s="39">
        <v>0</v>
      </c>
    </row>
    <row r="29" spans="2:9" ht="12.75" customHeight="1">
      <c r="B29" s="43" t="s">
        <v>160</v>
      </c>
      <c r="C29" s="39">
        <v>0</v>
      </c>
      <c r="D29" s="39">
        <v>0</v>
      </c>
      <c r="E29" s="39">
        <v>0</v>
      </c>
      <c r="F29" s="39">
        <v>0</v>
      </c>
      <c r="G29" s="39">
        <f>C29+D29-E29+F29</f>
        <v>0</v>
      </c>
      <c r="H29" s="39">
        <v>0</v>
      </c>
      <c r="I29" s="39">
        <v>0</v>
      </c>
    </row>
    <row r="30" spans="2:9" ht="13.5" thickBot="1">
      <c r="B30" s="47"/>
      <c r="C30" s="48"/>
      <c r="D30" s="48"/>
      <c r="E30" s="48"/>
      <c r="F30" s="48"/>
      <c r="G30" s="48"/>
      <c r="H30" s="48"/>
      <c r="I30" s="48"/>
    </row>
    <row r="31" spans="2:9" ht="18.75" customHeight="1">
      <c r="B31" s="216" t="s">
        <v>161</v>
      </c>
      <c r="C31" s="216"/>
      <c r="D31" s="216"/>
      <c r="E31" s="216"/>
      <c r="F31" s="216"/>
      <c r="G31" s="216"/>
      <c r="H31" s="216"/>
      <c r="I31" s="216"/>
    </row>
    <row r="32" spans="2:9" ht="12.75">
      <c r="B32" s="49" t="s">
        <v>162</v>
      </c>
      <c r="C32" s="50"/>
      <c r="D32" s="51"/>
      <c r="E32" s="51"/>
      <c r="F32" s="51"/>
      <c r="G32" s="51"/>
      <c r="H32" s="51"/>
      <c r="I32" s="51"/>
    </row>
    <row r="33" spans="2:9" ht="13.5" thickBot="1">
      <c r="B33" s="52"/>
      <c r="C33" s="50"/>
      <c r="D33" s="50"/>
      <c r="E33" s="50"/>
      <c r="F33" s="50"/>
      <c r="G33" s="50"/>
      <c r="H33" s="50"/>
      <c r="I33" s="50"/>
    </row>
    <row r="34" spans="2:9" ht="38.25" customHeight="1">
      <c r="B34" s="217" t="s">
        <v>163</v>
      </c>
      <c r="C34" s="217" t="s">
        <v>164</v>
      </c>
      <c r="D34" s="217" t="s">
        <v>165</v>
      </c>
      <c r="E34" s="53" t="s">
        <v>166</v>
      </c>
      <c r="F34" s="217" t="s">
        <v>167</v>
      </c>
      <c r="G34" s="53" t="s">
        <v>168</v>
      </c>
      <c r="H34" s="50"/>
      <c r="I34" s="50"/>
    </row>
    <row r="35" spans="2:9" ht="15.75" customHeight="1" thickBot="1">
      <c r="B35" s="218"/>
      <c r="C35" s="218"/>
      <c r="D35" s="218"/>
      <c r="E35" s="54" t="s">
        <v>169</v>
      </c>
      <c r="F35" s="218"/>
      <c r="G35" s="54" t="s">
        <v>170</v>
      </c>
      <c r="H35" s="50"/>
      <c r="I35" s="50"/>
    </row>
    <row r="36" spans="2:9" ht="12.75">
      <c r="B36" s="55" t="s">
        <v>171</v>
      </c>
      <c r="C36" s="37">
        <f>SUM(C37:C43)</f>
        <v>1690000000</v>
      </c>
      <c r="D36" s="37"/>
      <c r="E36" s="37"/>
      <c r="F36" s="37">
        <f>SUM(F37:F43)</f>
        <v>0</v>
      </c>
      <c r="G36" s="37"/>
      <c r="H36" s="50"/>
      <c r="I36" s="50"/>
    </row>
    <row r="37" spans="2:9" ht="12.75">
      <c r="B37" s="43" t="s">
        <v>172</v>
      </c>
      <c r="C37" s="39">
        <v>450000000</v>
      </c>
      <c r="D37" s="56" t="s">
        <v>173</v>
      </c>
      <c r="E37" s="57" t="s">
        <v>174</v>
      </c>
      <c r="F37" s="39">
        <v>0</v>
      </c>
      <c r="G37" s="58">
        <v>0.0082</v>
      </c>
      <c r="H37" s="50"/>
      <c r="I37" s="50"/>
    </row>
    <row r="38" spans="2:9" ht="12.75">
      <c r="B38" s="43" t="s">
        <v>175</v>
      </c>
      <c r="C38" s="39">
        <v>300000000</v>
      </c>
      <c r="D38" s="56" t="s">
        <v>173</v>
      </c>
      <c r="E38" s="57" t="s">
        <v>176</v>
      </c>
      <c r="F38" s="39">
        <v>0</v>
      </c>
      <c r="G38" s="58">
        <v>0.0077</v>
      </c>
      <c r="H38" s="50"/>
      <c r="I38" s="50"/>
    </row>
    <row r="39" spans="2:9" ht="12.75">
      <c r="B39" s="43" t="s">
        <v>177</v>
      </c>
      <c r="C39" s="39">
        <v>200000000</v>
      </c>
      <c r="D39" s="56" t="s">
        <v>173</v>
      </c>
      <c r="E39" s="57" t="s">
        <v>178</v>
      </c>
      <c r="F39" s="39">
        <v>0</v>
      </c>
      <c r="G39" s="58">
        <v>0.008</v>
      </c>
      <c r="H39" s="50"/>
      <c r="I39" s="50"/>
    </row>
    <row r="40" spans="2:9" ht="12.75">
      <c r="B40" s="43" t="s">
        <v>179</v>
      </c>
      <c r="C40" s="39">
        <v>170000000</v>
      </c>
      <c r="D40" s="56" t="s">
        <v>173</v>
      </c>
      <c r="E40" s="57" t="s">
        <v>180</v>
      </c>
      <c r="F40" s="39">
        <v>0</v>
      </c>
      <c r="G40" s="58">
        <v>0.0077</v>
      </c>
      <c r="H40" s="50"/>
      <c r="I40" s="50"/>
    </row>
    <row r="41" spans="2:9" ht="12.75">
      <c r="B41" s="43" t="s">
        <v>181</v>
      </c>
      <c r="C41" s="39">
        <v>270000000</v>
      </c>
      <c r="D41" s="56" t="s">
        <v>173</v>
      </c>
      <c r="E41" s="57" t="s">
        <v>182</v>
      </c>
      <c r="F41" s="39">
        <v>0</v>
      </c>
      <c r="G41" s="58">
        <v>0.0071</v>
      </c>
      <c r="H41" s="50"/>
      <c r="I41" s="50"/>
    </row>
    <row r="42" spans="2:9" ht="12.75">
      <c r="B42" s="43" t="s">
        <v>183</v>
      </c>
      <c r="C42" s="39">
        <v>100000000</v>
      </c>
      <c r="D42" s="56" t="s">
        <v>173</v>
      </c>
      <c r="E42" s="57" t="s">
        <v>184</v>
      </c>
      <c r="F42" s="39">
        <v>0</v>
      </c>
      <c r="G42" s="58">
        <v>0.0084</v>
      </c>
      <c r="H42" s="50"/>
      <c r="I42" s="50"/>
    </row>
    <row r="43" spans="2:9" ht="13.5" thickBot="1">
      <c r="B43" s="59" t="s">
        <v>185</v>
      </c>
      <c r="C43" s="60">
        <v>200000000</v>
      </c>
      <c r="D43" s="61" t="s">
        <v>173</v>
      </c>
      <c r="E43" s="62" t="s">
        <v>186</v>
      </c>
      <c r="F43" s="60">
        <v>0</v>
      </c>
      <c r="G43" s="63">
        <v>0.0077</v>
      </c>
      <c r="H43" s="50"/>
      <c r="I43" s="50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D37: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0" t="s">
        <v>120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2" ht="15.75" thickBot="1">
      <c r="B3" s="213" t="s">
        <v>187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2:12" ht="15.75" thickBot="1">
      <c r="B4" s="213" t="s">
        <v>125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15.75" thickBot="1">
      <c r="B5" s="213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2:12" ht="102">
      <c r="B6" s="64" t="s">
        <v>188</v>
      </c>
      <c r="C6" s="65" t="s">
        <v>189</v>
      </c>
      <c r="D6" s="65" t="s">
        <v>190</v>
      </c>
      <c r="E6" s="65" t="s">
        <v>191</v>
      </c>
      <c r="F6" s="65" t="s">
        <v>192</v>
      </c>
      <c r="G6" s="65" t="s">
        <v>193</v>
      </c>
      <c r="H6" s="65" t="s">
        <v>194</v>
      </c>
      <c r="I6" s="65" t="s">
        <v>195</v>
      </c>
      <c r="J6" s="65" t="s">
        <v>196</v>
      </c>
      <c r="K6" s="65" t="s">
        <v>197</v>
      </c>
      <c r="L6" s="65" t="s">
        <v>198</v>
      </c>
    </row>
    <row r="7" spans="2:12" ht="15.7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199</v>
      </c>
      <c r="H7" s="35" t="s">
        <v>140</v>
      </c>
      <c r="I7" s="35" t="s">
        <v>141</v>
      </c>
      <c r="J7" s="35" t="s">
        <v>200</v>
      </c>
      <c r="K7" s="35" t="s">
        <v>201</v>
      </c>
      <c r="L7" s="35" t="s">
        <v>202</v>
      </c>
    </row>
    <row r="8" spans="2:12" ht="1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25.5">
      <c r="B9" s="68" t="s">
        <v>203</v>
      </c>
      <c r="C9" s="69"/>
      <c r="D9" s="69"/>
      <c r="E9" s="69"/>
      <c r="F9" s="69">
        <f aca="true" t="shared" si="0" ref="F9:L9">SUM(F10:F13)</f>
        <v>0</v>
      </c>
      <c r="G9" s="69"/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</row>
    <row r="10" spans="2:12" ht="15">
      <c r="B10" s="70" t="s">
        <v>204</v>
      </c>
      <c r="C10" s="71"/>
      <c r="D10" s="71"/>
      <c r="E10" s="71"/>
      <c r="F10" s="71">
        <v>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f>F10-K10</f>
        <v>0</v>
      </c>
    </row>
    <row r="11" spans="2:12" ht="15">
      <c r="B11" s="70" t="s">
        <v>205</v>
      </c>
      <c r="C11" s="71"/>
      <c r="D11" s="71"/>
      <c r="E11" s="71"/>
      <c r="F11" s="71">
        <v>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f aca="true" t="shared" si="1" ref="L11:L19">F11-K11</f>
        <v>0</v>
      </c>
    </row>
    <row r="12" spans="2:12" ht="15">
      <c r="B12" s="70" t="s">
        <v>206</v>
      </c>
      <c r="C12" s="71"/>
      <c r="D12" s="71"/>
      <c r="E12" s="71"/>
      <c r="F12" s="71">
        <v>0</v>
      </c>
      <c r="G12" s="71"/>
      <c r="H12" s="71">
        <v>0</v>
      </c>
      <c r="I12" s="71">
        <v>0</v>
      </c>
      <c r="J12" s="71">
        <v>0</v>
      </c>
      <c r="K12" s="71">
        <v>0</v>
      </c>
      <c r="L12" s="71">
        <f t="shared" si="1"/>
        <v>0</v>
      </c>
    </row>
    <row r="13" spans="2:12" ht="15">
      <c r="B13" s="70" t="s">
        <v>207</v>
      </c>
      <c r="C13" s="71"/>
      <c r="D13" s="71"/>
      <c r="E13" s="71"/>
      <c r="F13" s="71">
        <v>0</v>
      </c>
      <c r="G13" s="71"/>
      <c r="H13" s="71">
        <v>0</v>
      </c>
      <c r="I13" s="71">
        <v>0</v>
      </c>
      <c r="J13" s="71">
        <v>0</v>
      </c>
      <c r="K13" s="71">
        <v>0</v>
      </c>
      <c r="L13" s="71">
        <f t="shared" si="1"/>
        <v>0</v>
      </c>
    </row>
    <row r="14" spans="2:12" ht="1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5">
      <c r="B15" s="68" t="s">
        <v>208</v>
      </c>
      <c r="C15" s="69"/>
      <c r="D15" s="69"/>
      <c r="E15" s="69"/>
      <c r="F15" s="69">
        <f aca="true" t="shared" si="2" ref="F15:L15">SUM(F16:F19)</f>
        <v>0</v>
      </c>
      <c r="G15" s="69"/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</row>
    <row r="16" spans="2:12" ht="15">
      <c r="B16" s="70" t="s">
        <v>209</v>
      </c>
      <c r="C16" s="71"/>
      <c r="D16" s="71"/>
      <c r="E16" s="71"/>
      <c r="F16" s="71">
        <v>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f t="shared" si="1"/>
        <v>0</v>
      </c>
    </row>
    <row r="17" spans="2:12" ht="15">
      <c r="B17" s="70" t="s">
        <v>210</v>
      </c>
      <c r="C17" s="71"/>
      <c r="D17" s="71"/>
      <c r="E17" s="71"/>
      <c r="F17" s="71">
        <v>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f t="shared" si="1"/>
        <v>0</v>
      </c>
    </row>
    <row r="18" spans="2:12" ht="15">
      <c r="B18" s="70" t="s">
        <v>211</v>
      </c>
      <c r="C18" s="71"/>
      <c r="D18" s="71"/>
      <c r="E18" s="71"/>
      <c r="F18" s="71">
        <v>0</v>
      </c>
      <c r="G18" s="71"/>
      <c r="H18" s="71">
        <v>0</v>
      </c>
      <c r="I18" s="71">
        <v>0</v>
      </c>
      <c r="J18" s="71">
        <v>0</v>
      </c>
      <c r="K18" s="71">
        <v>0</v>
      </c>
      <c r="L18" s="71">
        <f t="shared" si="1"/>
        <v>0</v>
      </c>
    </row>
    <row r="19" spans="2:12" ht="15">
      <c r="B19" s="70" t="s">
        <v>212</v>
      </c>
      <c r="C19" s="71"/>
      <c r="D19" s="71"/>
      <c r="E19" s="71"/>
      <c r="F19" s="71">
        <v>0</v>
      </c>
      <c r="G19" s="71"/>
      <c r="H19" s="71">
        <v>0</v>
      </c>
      <c r="I19" s="71">
        <v>0</v>
      </c>
      <c r="J19" s="71">
        <v>0</v>
      </c>
      <c r="K19" s="71">
        <v>0</v>
      </c>
      <c r="L19" s="71">
        <f t="shared" si="1"/>
        <v>0</v>
      </c>
    </row>
    <row r="20" spans="2:12" ht="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 ht="38.25">
      <c r="B21" s="68" t="s">
        <v>213</v>
      </c>
      <c r="C21" s="69"/>
      <c r="D21" s="69"/>
      <c r="E21" s="69"/>
      <c r="F21" s="69">
        <f aca="true" t="shared" si="3" ref="F21:L21">F9+F15</f>
        <v>0</v>
      </c>
      <c r="G21" s="69"/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</row>
    <row r="22" spans="2:12" ht="15.75" thickBot="1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201" t="s">
        <v>120</v>
      </c>
      <c r="C2" s="202"/>
      <c r="D2" s="202"/>
      <c r="E2" s="203"/>
    </row>
    <row r="3" spans="2:5" ht="12.75">
      <c r="B3" s="226" t="s">
        <v>214</v>
      </c>
      <c r="C3" s="227"/>
      <c r="D3" s="227"/>
      <c r="E3" s="228"/>
    </row>
    <row r="4" spans="2:5" ht="12.75">
      <c r="B4" s="226" t="s">
        <v>125</v>
      </c>
      <c r="C4" s="227"/>
      <c r="D4" s="227"/>
      <c r="E4" s="228"/>
    </row>
    <row r="5" spans="2:5" ht="13.5" thickBot="1">
      <c r="B5" s="229" t="s">
        <v>1</v>
      </c>
      <c r="C5" s="230"/>
      <c r="D5" s="230"/>
      <c r="E5" s="231"/>
    </row>
    <row r="6" spans="2:5" ht="13.5" thickBot="1">
      <c r="B6" s="76"/>
      <c r="C6" s="76"/>
      <c r="D6" s="76"/>
      <c r="E6" s="76"/>
    </row>
    <row r="7" spans="2:5" ht="12.75">
      <c r="B7" s="232" t="s">
        <v>2</v>
      </c>
      <c r="C7" s="31" t="s">
        <v>215</v>
      </c>
      <c r="D7" s="234" t="s">
        <v>216</v>
      </c>
      <c r="E7" s="31" t="s">
        <v>217</v>
      </c>
    </row>
    <row r="8" spans="2:5" ht="13.5" thickBot="1">
      <c r="B8" s="233"/>
      <c r="C8" s="32" t="s">
        <v>218</v>
      </c>
      <c r="D8" s="235"/>
      <c r="E8" s="32" t="s">
        <v>219</v>
      </c>
    </row>
    <row r="9" spans="2:5" ht="12.75">
      <c r="B9" s="77" t="s">
        <v>220</v>
      </c>
      <c r="C9" s="78">
        <f>SUM(C10:C12)</f>
        <v>20951778292</v>
      </c>
      <c r="D9" s="78">
        <f>SUM(D10:D12)</f>
        <v>17395133298.24</v>
      </c>
      <c r="E9" s="78">
        <f>SUM(E10:E12)</f>
        <v>17394397406.030003</v>
      </c>
    </row>
    <row r="10" spans="2:5" ht="12.75">
      <c r="B10" s="79" t="s">
        <v>221</v>
      </c>
      <c r="C10" s="80">
        <v>9261144941</v>
      </c>
      <c r="D10" s="80">
        <v>7449271937.25</v>
      </c>
      <c r="E10" s="80">
        <v>7448536045.04</v>
      </c>
    </row>
    <row r="11" spans="2:5" ht="12.75">
      <c r="B11" s="79" t="s">
        <v>222</v>
      </c>
      <c r="C11" s="80">
        <v>11774804337</v>
      </c>
      <c r="D11" s="80">
        <v>10008102535.720001</v>
      </c>
      <c r="E11" s="80">
        <v>10008102535.720001</v>
      </c>
    </row>
    <row r="12" spans="2:5" ht="12.75">
      <c r="B12" s="79" t="s">
        <v>223</v>
      </c>
      <c r="C12" s="80">
        <f>C48</f>
        <v>-84170986</v>
      </c>
      <c r="D12" s="80">
        <f>D48</f>
        <v>-62241174.73</v>
      </c>
      <c r="E12" s="80">
        <f>E48</f>
        <v>-62241174.73</v>
      </c>
    </row>
    <row r="13" spans="2:7" ht="12.75">
      <c r="B13" s="77"/>
      <c r="C13" s="80"/>
      <c r="D13" s="80"/>
      <c r="E13" s="80"/>
      <c r="G13" s="81"/>
    </row>
    <row r="14" spans="2:7" ht="15">
      <c r="B14" s="77" t="s">
        <v>224</v>
      </c>
      <c r="C14" s="82">
        <f>SUM(C15:C16)</f>
        <v>20951778292</v>
      </c>
      <c r="D14" s="82">
        <f>SUM(D15:D16)</f>
        <v>16811809283.63</v>
      </c>
      <c r="E14" s="82">
        <f>SUM(E15:E16)</f>
        <v>16609474474.130001</v>
      </c>
      <c r="G14" s="81"/>
    </row>
    <row r="15" spans="2:7" ht="12.75">
      <c r="B15" s="79" t="s">
        <v>225</v>
      </c>
      <c r="C15" s="83">
        <v>9261144941</v>
      </c>
      <c r="D15" s="83">
        <v>7065256852.849998</v>
      </c>
      <c r="E15" s="83">
        <v>6898855437.880001</v>
      </c>
      <c r="G15" s="81"/>
    </row>
    <row r="16" spans="2:7" ht="12.75">
      <c r="B16" s="79" t="s">
        <v>226</v>
      </c>
      <c r="C16" s="80">
        <v>11690633351</v>
      </c>
      <c r="D16" s="80">
        <v>9746552430.78</v>
      </c>
      <c r="E16" s="80">
        <v>9710619036.25</v>
      </c>
      <c r="G16" s="81"/>
    </row>
    <row r="17" spans="2:7" ht="12.75">
      <c r="B17" s="84"/>
      <c r="C17" s="80"/>
      <c r="D17" s="78"/>
      <c r="E17" s="78"/>
      <c r="G17" s="81"/>
    </row>
    <row r="18" spans="2:5" ht="12.75">
      <c r="B18" s="77" t="s">
        <v>227</v>
      </c>
      <c r="C18" s="85"/>
      <c r="D18" s="78">
        <f>SUM(D19:D20)</f>
        <v>216067889.15</v>
      </c>
      <c r="E18" s="78">
        <f>SUM(E19:E20)</f>
        <v>216067889.15</v>
      </c>
    </row>
    <row r="19" spans="2:7" ht="12.75">
      <c r="B19" s="79" t="s">
        <v>228</v>
      </c>
      <c r="C19" s="85"/>
      <c r="D19" s="80">
        <v>370642.61</v>
      </c>
      <c r="E19" s="80">
        <v>370642.61</v>
      </c>
      <c r="G19" s="81"/>
    </row>
    <row r="20" spans="2:5" ht="12.75">
      <c r="B20" s="79" t="s">
        <v>229</v>
      </c>
      <c r="C20" s="85"/>
      <c r="D20" s="80">
        <v>215697246.54</v>
      </c>
      <c r="E20" s="80">
        <v>215697246.54</v>
      </c>
    </row>
    <row r="21" spans="2:5" ht="12.75">
      <c r="B21" s="84"/>
      <c r="C21" s="80"/>
      <c r="D21" s="80"/>
      <c r="E21" s="80"/>
    </row>
    <row r="22" spans="2:5" ht="12.75">
      <c r="B22" s="77" t="s">
        <v>230</v>
      </c>
      <c r="C22" s="82">
        <f>C9-C14+C18</f>
        <v>0</v>
      </c>
      <c r="D22" s="86">
        <f>D9-D14+D18</f>
        <v>799391903.7600025</v>
      </c>
      <c r="E22" s="86">
        <f>E9-E14+E18</f>
        <v>1000990821.0500015</v>
      </c>
    </row>
    <row r="23" spans="2:5" ht="12.75">
      <c r="B23" s="77"/>
      <c r="C23" s="80"/>
      <c r="D23" s="87"/>
      <c r="E23" s="87"/>
    </row>
    <row r="24" spans="2:5" ht="12.75">
      <c r="B24" s="77" t="s">
        <v>231</v>
      </c>
      <c r="C24" s="82">
        <f>C22-C12</f>
        <v>84170986</v>
      </c>
      <c r="D24" s="86">
        <f>D22-D12</f>
        <v>861633078.4900025</v>
      </c>
      <c r="E24" s="86">
        <f>E22-E12</f>
        <v>1063231995.7800015</v>
      </c>
    </row>
    <row r="25" spans="2:5" ht="12.75">
      <c r="B25" s="77"/>
      <c r="C25" s="80"/>
      <c r="D25" s="87"/>
      <c r="E25" s="87"/>
    </row>
    <row r="26" spans="2:5" ht="27.75" customHeight="1">
      <c r="B26" s="77" t="s">
        <v>232</v>
      </c>
      <c r="C26" s="82">
        <f>C24-C18</f>
        <v>84170986</v>
      </c>
      <c r="D26" s="82">
        <f>D24-D18</f>
        <v>645565189.3400025</v>
      </c>
      <c r="E26" s="82">
        <f>E24-E18</f>
        <v>847164106.6300015</v>
      </c>
    </row>
    <row r="27" spans="2:5" ht="13.5" thickBot="1">
      <c r="B27" s="88"/>
      <c r="C27" s="89"/>
      <c r="D27" s="89"/>
      <c r="E27" s="89"/>
    </row>
    <row r="28" spans="2:5" ht="35.25" customHeight="1" thickBot="1">
      <c r="B28" s="225"/>
      <c r="C28" s="225"/>
      <c r="D28" s="225"/>
      <c r="E28" s="225"/>
    </row>
    <row r="29" spans="2:5" ht="13.5" thickBot="1">
      <c r="B29" s="90" t="s">
        <v>233</v>
      </c>
      <c r="C29" s="91" t="s">
        <v>234</v>
      </c>
      <c r="D29" s="91" t="s">
        <v>216</v>
      </c>
      <c r="E29" s="91" t="s">
        <v>235</v>
      </c>
    </row>
    <row r="30" spans="2:5" ht="12.75">
      <c r="B30" s="92"/>
      <c r="C30" s="93"/>
      <c r="D30" s="93"/>
      <c r="E30" s="93"/>
    </row>
    <row r="31" spans="2:5" ht="12.75">
      <c r="B31" s="77" t="s">
        <v>236</v>
      </c>
      <c r="C31" s="78">
        <f>SUM(C32:C33)</f>
        <v>491210659</v>
      </c>
      <c r="D31" s="78">
        <f>SUM(D32:D33)</f>
        <v>350867846.9</v>
      </c>
      <c r="E31" s="78">
        <f>SUM(E32:E33)</f>
        <v>347610760.51</v>
      </c>
    </row>
    <row r="32" spans="2:5" ht="12.75">
      <c r="B32" s="79" t="s">
        <v>237</v>
      </c>
      <c r="C32" s="80">
        <v>415204128</v>
      </c>
      <c r="D32" s="80">
        <v>274861316.9</v>
      </c>
      <c r="E32" s="80">
        <v>274861316.9</v>
      </c>
    </row>
    <row r="33" spans="2:5" ht="12.75">
      <c r="B33" s="79" t="s">
        <v>238</v>
      </c>
      <c r="C33" s="80">
        <v>76006531</v>
      </c>
      <c r="D33" s="80">
        <v>76006530</v>
      </c>
      <c r="E33" s="80">
        <v>72749443.61</v>
      </c>
    </row>
    <row r="34" spans="2:5" ht="12.75">
      <c r="B34" s="77"/>
      <c r="C34" s="80"/>
      <c r="D34" s="80"/>
      <c r="E34" s="80"/>
    </row>
    <row r="35" spans="2:5" ht="12.75">
      <c r="B35" s="77" t="s">
        <v>239</v>
      </c>
      <c r="C35" s="82">
        <f>C26+C31</f>
        <v>575381645</v>
      </c>
      <c r="D35" s="82">
        <f>D26+D31</f>
        <v>996433036.2400025</v>
      </c>
      <c r="E35" s="82">
        <f>E26+E31</f>
        <v>1194774867.1400015</v>
      </c>
    </row>
    <row r="36" spans="2:5" ht="13.5" thickBot="1">
      <c r="B36" s="94"/>
      <c r="C36" s="95"/>
      <c r="D36" s="95"/>
      <c r="E36" s="95"/>
    </row>
    <row r="37" spans="2:5" ht="35.25" customHeight="1" thickBot="1">
      <c r="B37" s="96"/>
      <c r="C37" s="96"/>
      <c r="D37" s="96"/>
      <c r="E37" s="96"/>
    </row>
    <row r="38" spans="2:5" ht="12.75">
      <c r="B38" s="219" t="s">
        <v>233</v>
      </c>
      <c r="C38" s="221" t="s">
        <v>240</v>
      </c>
      <c r="D38" s="223" t="s">
        <v>216</v>
      </c>
      <c r="E38" s="97" t="s">
        <v>217</v>
      </c>
    </row>
    <row r="39" spans="2:5" ht="13.5" thickBot="1">
      <c r="B39" s="220"/>
      <c r="C39" s="222"/>
      <c r="D39" s="224"/>
      <c r="E39" s="98" t="s">
        <v>235</v>
      </c>
    </row>
    <row r="40" spans="2:5" ht="12.75">
      <c r="B40" s="99"/>
      <c r="C40" s="100"/>
      <c r="D40" s="100"/>
      <c r="E40" s="100"/>
    </row>
    <row r="41" spans="2:5" ht="12.75">
      <c r="B41" s="101" t="s">
        <v>241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102" t="s">
        <v>242</v>
      </c>
      <c r="C42" s="80">
        <v>0</v>
      </c>
      <c r="D42" s="80">
        <v>0</v>
      </c>
      <c r="E42" s="80">
        <v>0</v>
      </c>
    </row>
    <row r="43" spans="2:5" ht="12.75">
      <c r="B43" s="102" t="s">
        <v>243</v>
      </c>
      <c r="C43" s="80">
        <v>0</v>
      </c>
      <c r="D43" s="80">
        <v>0</v>
      </c>
      <c r="E43" s="80">
        <v>0</v>
      </c>
    </row>
    <row r="44" spans="2:5" ht="12.75">
      <c r="B44" s="101" t="s">
        <v>244</v>
      </c>
      <c r="C44" s="78">
        <f>SUM(C45:C46)</f>
        <v>84170986</v>
      </c>
      <c r="D44" s="78">
        <f>SUM(D45:D46)</f>
        <v>62241174.73</v>
      </c>
      <c r="E44" s="78">
        <f>SUM(E45:E46)</f>
        <v>62241174.73</v>
      </c>
    </row>
    <row r="45" spans="2:5" ht="12.75">
      <c r="B45" s="102" t="s">
        <v>245</v>
      </c>
      <c r="C45" s="80">
        <v>0</v>
      </c>
      <c r="D45" s="80">
        <v>6911268.589999996</v>
      </c>
      <c r="E45" s="80">
        <v>6911268.589999996</v>
      </c>
    </row>
    <row r="46" spans="2:5" ht="12.75">
      <c r="B46" s="102" t="s">
        <v>246</v>
      </c>
      <c r="C46" s="80">
        <v>84170986</v>
      </c>
      <c r="D46" s="80">
        <v>55329906.14</v>
      </c>
      <c r="E46" s="80">
        <v>55329906.14</v>
      </c>
    </row>
    <row r="47" spans="2:5" ht="12.75">
      <c r="B47" s="101"/>
      <c r="C47" s="103"/>
      <c r="D47" s="103"/>
      <c r="E47" s="103"/>
    </row>
    <row r="48" spans="2:5" ht="12.75">
      <c r="B48" s="101" t="s">
        <v>247</v>
      </c>
      <c r="C48" s="78">
        <f>C41-C44</f>
        <v>-84170986</v>
      </c>
      <c r="D48" s="78">
        <f>D41-D44</f>
        <v>-62241174.73</v>
      </c>
      <c r="E48" s="78">
        <f>E41-E44</f>
        <v>-62241174.73</v>
      </c>
    </row>
    <row r="49" spans="2:5" ht="13.5" thickBot="1">
      <c r="B49" s="104"/>
      <c r="C49" s="105"/>
      <c r="D49" s="104"/>
      <c r="E49" s="104"/>
    </row>
    <row r="50" spans="2:5" ht="35.25" customHeight="1" thickBot="1">
      <c r="B50" s="96"/>
      <c r="C50" s="96"/>
      <c r="D50" s="96"/>
      <c r="E50" s="96"/>
    </row>
    <row r="51" spans="2:5" ht="12.75">
      <c r="B51" s="219" t="s">
        <v>233</v>
      </c>
      <c r="C51" s="97" t="s">
        <v>215</v>
      </c>
      <c r="D51" s="223" t="s">
        <v>216</v>
      </c>
      <c r="E51" s="97" t="s">
        <v>217</v>
      </c>
    </row>
    <row r="52" spans="2:5" ht="13.5" thickBot="1">
      <c r="B52" s="220"/>
      <c r="C52" s="98" t="s">
        <v>234</v>
      </c>
      <c r="D52" s="224"/>
      <c r="E52" s="98" t="s">
        <v>235</v>
      </c>
    </row>
    <row r="53" spans="2:5" ht="12.75">
      <c r="B53" s="99"/>
      <c r="C53" s="100"/>
      <c r="D53" s="100"/>
      <c r="E53" s="100"/>
    </row>
    <row r="54" spans="2:5" ht="12.75">
      <c r="B54" s="106" t="s">
        <v>248</v>
      </c>
      <c r="C54" s="80">
        <f>C10</f>
        <v>9261144941</v>
      </c>
      <c r="D54" s="80">
        <f>D10</f>
        <v>7449271937.25</v>
      </c>
      <c r="E54" s="80">
        <f>E10</f>
        <v>7448536045.04</v>
      </c>
    </row>
    <row r="55" spans="2:5" ht="12.75">
      <c r="B55" s="106"/>
      <c r="C55" s="103"/>
      <c r="D55" s="107"/>
      <c r="E55" s="107"/>
    </row>
    <row r="56" spans="2:5" ht="12.75">
      <c r="B56" s="108" t="s">
        <v>249</v>
      </c>
      <c r="C56" s="80">
        <f>C42-C45</f>
        <v>0</v>
      </c>
      <c r="D56" s="80">
        <f>D42-D45</f>
        <v>-6911268.589999996</v>
      </c>
      <c r="E56" s="80">
        <f>E42-E45</f>
        <v>-6911268.589999996</v>
      </c>
    </row>
    <row r="57" spans="2:5" ht="12.75">
      <c r="B57" s="102" t="s">
        <v>242</v>
      </c>
      <c r="C57" s="80">
        <f>C42</f>
        <v>0</v>
      </c>
      <c r="D57" s="80">
        <f>D42</f>
        <v>0</v>
      </c>
      <c r="E57" s="80">
        <f>E42</f>
        <v>0</v>
      </c>
    </row>
    <row r="58" spans="2:5" ht="12.75">
      <c r="B58" s="102" t="s">
        <v>245</v>
      </c>
      <c r="C58" s="80">
        <f>C45</f>
        <v>0</v>
      </c>
      <c r="D58" s="80">
        <f>D45</f>
        <v>6911268.589999996</v>
      </c>
      <c r="E58" s="80">
        <f>E45</f>
        <v>6911268.589999996</v>
      </c>
    </row>
    <row r="59" spans="2:5" ht="12.75">
      <c r="B59" s="109"/>
      <c r="C59" s="103"/>
      <c r="D59" s="107"/>
      <c r="E59" s="107"/>
    </row>
    <row r="60" spans="2:5" ht="12.75">
      <c r="B60" s="109" t="s">
        <v>225</v>
      </c>
      <c r="C60" s="110">
        <f>C15</f>
        <v>9261144941</v>
      </c>
      <c r="D60" s="110">
        <f>D15</f>
        <v>7065256852.849998</v>
      </c>
      <c r="E60" s="110">
        <f>E15</f>
        <v>6898855437.880001</v>
      </c>
    </row>
    <row r="61" spans="2:5" ht="12.75">
      <c r="B61" s="109"/>
      <c r="C61" s="103"/>
      <c r="D61" s="103"/>
      <c r="E61" s="103"/>
    </row>
    <row r="62" spans="2:5" ht="12.75">
      <c r="B62" s="109" t="s">
        <v>228</v>
      </c>
      <c r="C62" s="111"/>
      <c r="D62" s="80">
        <f>D19</f>
        <v>370642.61</v>
      </c>
      <c r="E62" s="80">
        <f>E19</f>
        <v>370642.61</v>
      </c>
    </row>
    <row r="63" spans="2:5" ht="12.75">
      <c r="B63" s="109"/>
      <c r="C63" s="103"/>
      <c r="D63" s="103"/>
      <c r="E63" s="103"/>
    </row>
    <row r="64" spans="2:5" ht="12.75">
      <c r="B64" s="112" t="s">
        <v>250</v>
      </c>
      <c r="C64" s="113">
        <f>C54+C56-C60+C62</f>
        <v>0</v>
      </c>
      <c r="D64" s="114">
        <f>D54+D56-D60+D62</f>
        <v>377474458.4200014</v>
      </c>
      <c r="E64" s="114">
        <f>E54+E56-E60+E62</f>
        <v>543139981.1799988</v>
      </c>
    </row>
    <row r="65" spans="2:5" ht="12.75">
      <c r="B65" s="112"/>
      <c r="C65" s="115"/>
      <c r="D65" s="116"/>
      <c r="E65" s="116"/>
    </row>
    <row r="66" spans="2:5" ht="25.5">
      <c r="B66" s="117" t="s">
        <v>251</v>
      </c>
      <c r="C66" s="113">
        <f>C64-C56</f>
        <v>0</v>
      </c>
      <c r="D66" s="114">
        <f>D64-D56</f>
        <v>384385727.01000136</v>
      </c>
      <c r="E66" s="114">
        <f>E64-E56</f>
        <v>550051249.7699988</v>
      </c>
    </row>
    <row r="67" spans="2:5" ht="13.5" thickBot="1">
      <c r="B67" s="104"/>
      <c r="C67" s="105"/>
      <c r="D67" s="104"/>
      <c r="E67" s="104"/>
    </row>
    <row r="68" spans="2:5" ht="35.25" customHeight="1" thickBot="1">
      <c r="B68" s="96"/>
      <c r="C68" s="96"/>
      <c r="D68" s="96"/>
      <c r="E68" s="96"/>
    </row>
    <row r="69" spans="2:5" ht="12.75">
      <c r="B69" s="219" t="s">
        <v>233</v>
      </c>
      <c r="C69" s="221" t="s">
        <v>240</v>
      </c>
      <c r="D69" s="223" t="s">
        <v>216</v>
      </c>
      <c r="E69" s="97" t="s">
        <v>217</v>
      </c>
    </row>
    <row r="70" spans="2:5" ht="13.5" thickBot="1">
      <c r="B70" s="220"/>
      <c r="C70" s="222"/>
      <c r="D70" s="224"/>
      <c r="E70" s="98" t="s">
        <v>235</v>
      </c>
    </row>
    <row r="71" spans="2:5" ht="12.75">
      <c r="B71" s="99"/>
      <c r="C71" s="100"/>
      <c r="D71" s="100"/>
      <c r="E71" s="100"/>
    </row>
    <row r="72" spans="2:5" ht="12.75">
      <c r="B72" s="106" t="s">
        <v>222</v>
      </c>
      <c r="C72" s="80">
        <f>C11</f>
        <v>11774804337</v>
      </c>
      <c r="D72" s="80">
        <f>D11</f>
        <v>10008102535.720001</v>
      </c>
      <c r="E72" s="80">
        <f>E11</f>
        <v>10008102535.720001</v>
      </c>
    </row>
    <row r="73" spans="2:5" ht="12.75">
      <c r="B73" s="106"/>
      <c r="C73" s="103"/>
      <c r="D73" s="107"/>
      <c r="E73" s="107"/>
    </row>
    <row r="74" spans="2:5" ht="25.5">
      <c r="B74" s="118" t="s">
        <v>252</v>
      </c>
      <c r="C74" s="80">
        <f>C75-C76</f>
        <v>-84170986</v>
      </c>
      <c r="D74" s="80">
        <f>D75-D76</f>
        <v>-55329906.14</v>
      </c>
      <c r="E74" s="80">
        <f>E75-E76</f>
        <v>-55329906.14</v>
      </c>
    </row>
    <row r="75" spans="2:5" ht="12.75">
      <c r="B75" s="102" t="s">
        <v>243</v>
      </c>
      <c r="C75" s="80">
        <f>C43</f>
        <v>0</v>
      </c>
      <c r="D75" s="80">
        <f>D43</f>
        <v>0</v>
      </c>
      <c r="E75" s="80">
        <f>E43</f>
        <v>0</v>
      </c>
    </row>
    <row r="76" spans="2:5" ht="12.75">
      <c r="B76" s="102" t="s">
        <v>246</v>
      </c>
      <c r="C76" s="80">
        <f>C46</f>
        <v>84170986</v>
      </c>
      <c r="D76" s="80">
        <f>D46</f>
        <v>55329906.14</v>
      </c>
      <c r="E76" s="80">
        <f>E46</f>
        <v>55329906.14</v>
      </c>
    </row>
    <row r="77" spans="2:5" ht="12.75">
      <c r="B77" s="109"/>
      <c r="C77" s="103"/>
      <c r="D77" s="107"/>
      <c r="E77" s="107"/>
    </row>
    <row r="78" spans="2:5" ht="12.75">
      <c r="B78" s="109" t="s">
        <v>253</v>
      </c>
      <c r="C78" s="80">
        <f>C16</f>
        <v>11690633351</v>
      </c>
      <c r="D78" s="80">
        <f>D16</f>
        <v>9746552430.78</v>
      </c>
      <c r="E78" s="80">
        <f>E16</f>
        <v>9710619036.25</v>
      </c>
    </row>
    <row r="79" spans="2:5" ht="12.75">
      <c r="B79" s="109"/>
      <c r="C79" s="103"/>
      <c r="D79" s="103"/>
      <c r="E79" s="103"/>
    </row>
    <row r="80" spans="2:5" ht="12.75">
      <c r="B80" s="109" t="s">
        <v>229</v>
      </c>
      <c r="C80" s="111"/>
      <c r="D80" s="80">
        <f>D20</f>
        <v>215697246.54</v>
      </c>
      <c r="E80" s="80">
        <f>E20</f>
        <v>215697246.54</v>
      </c>
    </row>
    <row r="81" spans="2:5" ht="12.75">
      <c r="B81" s="109"/>
      <c r="C81" s="103"/>
      <c r="D81" s="103"/>
      <c r="E81" s="103"/>
    </row>
    <row r="82" spans="2:5" ht="12.75">
      <c r="B82" s="112" t="s">
        <v>254</v>
      </c>
      <c r="C82" s="78">
        <f>C72+C74-C78+C80</f>
        <v>0</v>
      </c>
      <c r="D82" s="78">
        <f>D72+D74-D78+D80</f>
        <v>421917445.3400011</v>
      </c>
      <c r="E82" s="78">
        <f>E72+E74-E78+E80</f>
        <v>457850839.8700018</v>
      </c>
    </row>
    <row r="83" spans="2:5" ht="12.75">
      <c r="B83" s="112"/>
      <c r="C83" s="115"/>
      <c r="D83" s="116"/>
      <c r="E83" s="116"/>
    </row>
    <row r="84" spans="2:5" ht="25.5">
      <c r="B84" s="117" t="s">
        <v>255</v>
      </c>
      <c r="C84" s="78">
        <f>C82-C74</f>
        <v>84170986</v>
      </c>
      <c r="D84" s="78">
        <f>D82-D74</f>
        <v>477247351.4800011</v>
      </c>
      <c r="E84" s="78">
        <f>E82-E74</f>
        <v>513180746.0100018</v>
      </c>
    </row>
    <row r="85" spans="2:5" ht="13.5" thickBot="1">
      <c r="B85" s="104"/>
      <c r="C85" s="105"/>
      <c r="D85" s="104"/>
      <c r="E85" s="104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19" customWidth="1"/>
    <col min="4" max="4" width="18.00390625" style="1" customWidth="1"/>
    <col min="5" max="5" width="16.421875" style="119" bestFit="1" customWidth="1"/>
    <col min="6" max="7" width="16.421875" style="1" bestFit="1" customWidth="1"/>
    <col min="8" max="8" width="17.140625" style="119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>
      <c r="B3" s="226" t="s">
        <v>256</v>
      </c>
      <c r="C3" s="227"/>
      <c r="D3" s="227"/>
      <c r="E3" s="227"/>
      <c r="F3" s="227"/>
      <c r="G3" s="227"/>
      <c r="H3" s="228"/>
    </row>
    <row r="4" spans="2:8" ht="12.75">
      <c r="B4" s="226" t="s">
        <v>125</v>
      </c>
      <c r="C4" s="227"/>
      <c r="D4" s="227"/>
      <c r="E4" s="227"/>
      <c r="F4" s="227"/>
      <c r="G4" s="227"/>
      <c r="H4" s="228"/>
    </row>
    <row r="5" spans="2:8" ht="13.5" thickBot="1">
      <c r="B5" s="229" t="s">
        <v>1</v>
      </c>
      <c r="C5" s="230"/>
      <c r="D5" s="230"/>
      <c r="E5" s="230"/>
      <c r="F5" s="230"/>
      <c r="G5" s="230"/>
      <c r="H5" s="231"/>
    </row>
    <row r="6" spans="2:8" ht="13.5" thickBot="1">
      <c r="B6" s="30"/>
      <c r="C6" s="238" t="s">
        <v>257</v>
      </c>
      <c r="D6" s="239"/>
      <c r="E6" s="239"/>
      <c r="F6" s="239"/>
      <c r="G6" s="240"/>
      <c r="H6" s="236" t="s">
        <v>258</v>
      </c>
    </row>
    <row r="7" spans="2:8" ht="12.75">
      <c r="B7" s="120" t="s">
        <v>233</v>
      </c>
      <c r="C7" s="236" t="s">
        <v>259</v>
      </c>
      <c r="D7" s="234" t="s">
        <v>260</v>
      </c>
      <c r="E7" s="236" t="s">
        <v>261</v>
      </c>
      <c r="F7" s="236" t="s">
        <v>216</v>
      </c>
      <c r="G7" s="236" t="s">
        <v>262</v>
      </c>
      <c r="H7" s="241"/>
    </row>
    <row r="8" spans="2:8" ht="13.5" thickBot="1">
      <c r="B8" s="121" t="s">
        <v>134</v>
      </c>
      <c r="C8" s="237"/>
      <c r="D8" s="235"/>
      <c r="E8" s="237"/>
      <c r="F8" s="237"/>
      <c r="G8" s="237"/>
      <c r="H8" s="237"/>
    </row>
    <row r="9" spans="2:8" ht="12.75">
      <c r="B9" s="101" t="s">
        <v>263</v>
      </c>
      <c r="C9" s="122"/>
      <c r="D9" s="123"/>
      <c r="E9" s="122"/>
      <c r="F9" s="123"/>
      <c r="G9" s="123"/>
      <c r="H9" s="122"/>
    </row>
    <row r="10" spans="2:8" ht="12.75">
      <c r="B10" s="109" t="s">
        <v>264</v>
      </c>
      <c r="C10" s="124">
        <v>710579317</v>
      </c>
      <c r="D10" s="124">
        <v>0</v>
      </c>
      <c r="E10" s="124">
        <f>C10+D10</f>
        <v>710579317</v>
      </c>
      <c r="F10" s="124">
        <v>652166245.68</v>
      </c>
      <c r="G10" s="124">
        <v>652166245.68</v>
      </c>
      <c r="H10" s="124">
        <f>G10-C10</f>
        <v>-58413071.32000005</v>
      </c>
    </row>
    <row r="11" spans="2:8" ht="12.75">
      <c r="B11" s="109" t="s">
        <v>265</v>
      </c>
      <c r="C11" s="124">
        <v>0</v>
      </c>
      <c r="D11" s="124">
        <v>0</v>
      </c>
      <c r="E11" s="124">
        <f aca="true" t="shared" si="0" ref="E11:E40">C11+D11</f>
        <v>0</v>
      </c>
      <c r="F11" s="124">
        <v>0</v>
      </c>
      <c r="G11" s="124">
        <v>0</v>
      </c>
      <c r="H11" s="124">
        <f aca="true" t="shared" si="1" ref="H11:H16">G11-C11</f>
        <v>0</v>
      </c>
    </row>
    <row r="12" spans="2:8" ht="12.75">
      <c r="B12" s="109" t="s">
        <v>266</v>
      </c>
      <c r="C12" s="124">
        <v>0</v>
      </c>
      <c r="D12" s="124">
        <v>0</v>
      </c>
      <c r="E12" s="124">
        <f t="shared" si="0"/>
        <v>0</v>
      </c>
      <c r="F12" s="124">
        <v>0</v>
      </c>
      <c r="G12" s="124">
        <v>0</v>
      </c>
      <c r="H12" s="124">
        <f t="shared" si="1"/>
        <v>0</v>
      </c>
    </row>
    <row r="13" spans="2:8" ht="12.75">
      <c r="B13" s="109" t="s">
        <v>267</v>
      </c>
      <c r="C13" s="124">
        <v>243209975</v>
      </c>
      <c r="D13" s="124">
        <v>0</v>
      </c>
      <c r="E13" s="124">
        <f t="shared" si="0"/>
        <v>243209975</v>
      </c>
      <c r="F13" s="124">
        <v>258608699.35</v>
      </c>
      <c r="G13" s="124">
        <v>258608699.35</v>
      </c>
      <c r="H13" s="124">
        <f t="shared" si="1"/>
        <v>15398724.349999994</v>
      </c>
    </row>
    <row r="14" spans="2:8" ht="12.75">
      <c r="B14" s="109" t="s">
        <v>268</v>
      </c>
      <c r="C14" s="124">
        <v>30783818</v>
      </c>
      <c r="D14" s="124">
        <v>0</v>
      </c>
      <c r="E14" s="124">
        <f t="shared" si="0"/>
        <v>30783818</v>
      </c>
      <c r="F14" s="124">
        <v>32709129.49</v>
      </c>
      <c r="G14" s="124">
        <v>32709129.49</v>
      </c>
      <c r="H14" s="124">
        <f t="shared" si="1"/>
        <v>1925311.4899999984</v>
      </c>
    </row>
    <row r="15" spans="2:8" ht="12.75">
      <c r="B15" s="109" t="s">
        <v>269</v>
      </c>
      <c r="C15" s="124">
        <v>133764553</v>
      </c>
      <c r="D15" s="124">
        <v>0</v>
      </c>
      <c r="E15" s="124">
        <f t="shared" si="0"/>
        <v>133764553</v>
      </c>
      <c r="F15" s="124">
        <v>126379138.96</v>
      </c>
      <c r="G15" s="124">
        <v>126379138.96</v>
      </c>
      <c r="H15" s="124">
        <f t="shared" si="1"/>
        <v>-7385414.040000007</v>
      </c>
    </row>
    <row r="16" spans="2:8" ht="12.75">
      <c r="B16" s="109" t="s">
        <v>270</v>
      </c>
      <c r="C16" s="124">
        <v>199837500</v>
      </c>
      <c r="D16" s="124">
        <v>0</v>
      </c>
      <c r="E16" s="124">
        <f t="shared" si="0"/>
        <v>199837500</v>
      </c>
      <c r="F16" s="124">
        <v>212358358.66</v>
      </c>
      <c r="G16" s="124">
        <v>212358358.66</v>
      </c>
      <c r="H16" s="124">
        <f t="shared" si="1"/>
        <v>12520858.659999996</v>
      </c>
    </row>
    <row r="17" spans="2:9" ht="25.5">
      <c r="B17" s="118" t="s">
        <v>271</v>
      </c>
      <c r="C17" s="124">
        <f aca="true" t="shared" si="2" ref="C17:H17">SUM(C18:C28)</f>
        <v>7601238464</v>
      </c>
      <c r="D17" s="124">
        <f t="shared" si="2"/>
        <v>0</v>
      </c>
      <c r="E17" s="124">
        <f t="shared" si="2"/>
        <v>7601238464</v>
      </c>
      <c r="F17" s="124">
        <f>SUM(F18:F28)</f>
        <v>5943772439</v>
      </c>
      <c r="G17" s="124">
        <f>SUM(G18:G28)</f>
        <v>5943772439</v>
      </c>
      <c r="H17" s="124">
        <f t="shared" si="2"/>
        <v>-1657466025</v>
      </c>
      <c r="I17" s="125"/>
    </row>
    <row r="18" spans="2:8" ht="12.75">
      <c r="B18" s="126" t="s">
        <v>272</v>
      </c>
      <c r="C18" s="124">
        <v>5582452723</v>
      </c>
      <c r="D18" s="124">
        <v>0</v>
      </c>
      <c r="E18" s="124">
        <f t="shared" si="0"/>
        <v>5582452723</v>
      </c>
      <c r="F18" s="124">
        <v>4588992826</v>
      </c>
      <c r="G18" s="124">
        <v>4588992826</v>
      </c>
      <c r="H18" s="124">
        <f>G18-C18</f>
        <v>-993459897</v>
      </c>
    </row>
    <row r="19" spans="2:8" ht="12.75">
      <c r="B19" s="126" t="s">
        <v>273</v>
      </c>
      <c r="C19" s="124">
        <v>482260093</v>
      </c>
      <c r="D19" s="124">
        <v>0</v>
      </c>
      <c r="E19" s="124">
        <f t="shared" si="0"/>
        <v>482260093</v>
      </c>
      <c r="F19" s="124">
        <v>396410087</v>
      </c>
      <c r="G19" s="124">
        <v>396410087</v>
      </c>
      <c r="H19" s="124">
        <f aca="true" t="shared" si="3" ref="H19:H39">G19-C19</f>
        <v>-85850006</v>
      </c>
    </row>
    <row r="20" spans="2:8" ht="12.75">
      <c r="B20" s="126" t="s">
        <v>274</v>
      </c>
      <c r="C20" s="124">
        <v>291494619</v>
      </c>
      <c r="D20" s="124">
        <v>0</v>
      </c>
      <c r="E20" s="124">
        <f t="shared" si="0"/>
        <v>291494619</v>
      </c>
      <c r="F20" s="124">
        <v>231765876</v>
      </c>
      <c r="G20" s="124">
        <v>231765876</v>
      </c>
      <c r="H20" s="124">
        <f t="shared" si="3"/>
        <v>-59728743</v>
      </c>
    </row>
    <row r="21" spans="2:8" ht="12.75">
      <c r="B21" s="126" t="s">
        <v>275</v>
      </c>
      <c r="C21" s="124">
        <v>407861098</v>
      </c>
      <c r="D21" s="124">
        <v>0</v>
      </c>
      <c r="E21" s="124">
        <f t="shared" si="0"/>
        <v>407861098</v>
      </c>
      <c r="F21" s="124">
        <v>0</v>
      </c>
      <c r="G21" s="124">
        <v>0</v>
      </c>
      <c r="H21" s="124">
        <f t="shared" si="3"/>
        <v>-407861098</v>
      </c>
    </row>
    <row r="22" spans="2:8" ht="12.75">
      <c r="B22" s="126" t="s">
        <v>276</v>
      </c>
      <c r="C22" s="124">
        <v>0</v>
      </c>
      <c r="D22" s="124">
        <v>0</v>
      </c>
      <c r="E22" s="124">
        <f t="shared" si="0"/>
        <v>0</v>
      </c>
      <c r="F22" s="124">
        <v>0</v>
      </c>
      <c r="G22" s="124">
        <v>0</v>
      </c>
      <c r="H22" s="124">
        <f t="shared" si="3"/>
        <v>0</v>
      </c>
    </row>
    <row r="23" spans="2:8" ht="12.75">
      <c r="B23" s="127" t="s">
        <v>277</v>
      </c>
      <c r="C23" s="124">
        <v>86223216</v>
      </c>
      <c r="D23" s="124">
        <v>0</v>
      </c>
      <c r="E23" s="124">
        <f t="shared" si="0"/>
        <v>86223216</v>
      </c>
      <c r="F23" s="124">
        <v>70999316</v>
      </c>
      <c r="G23" s="124">
        <v>70999316</v>
      </c>
      <c r="H23" s="124">
        <f t="shared" si="3"/>
        <v>-15223900</v>
      </c>
    </row>
    <row r="24" spans="2:8" ht="12.75">
      <c r="B24" s="127" t="s">
        <v>278</v>
      </c>
      <c r="C24" s="124">
        <v>0</v>
      </c>
      <c r="D24" s="124">
        <v>0</v>
      </c>
      <c r="E24" s="124">
        <f t="shared" si="0"/>
        <v>0</v>
      </c>
      <c r="F24" s="124">
        <v>0</v>
      </c>
      <c r="G24" s="124">
        <v>0</v>
      </c>
      <c r="H24" s="124">
        <f t="shared" si="3"/>
        <v>0</v>
      </c>
    </row>
    <row r="25" spans="2:8" ht="12.75">
      <c r="B25" s="126" t="s">
        <v>279</v>
      </c>
      <c r="C25" s="124">
        <v>0</v>
      </c>
      <c r="D25" s="124">
        <v>0</v>
      </c>
      <c r="E25" s="124">
        <f t="shared" si="0"/>
        <v>0</v>
      </c>
      <c r="F25" s="124">
        <v>0</v>
      </c>
      <c r="G25" s="124">
        <v>0</v>
      </c>
      <c r="H25" s="124">
        <f t="shared" si="3"/>
        <v>0</v>
      </c>
    </row>
    <row r="26" spans="2:8" ht="12.75">
      <c r="B26" s="126" t="s">
        <v>280</v>
      </c>
      <c r="C26" s="124">
        <v>228202832</v>
      </c>
      <c r="D26" s="124">
        <v>0</v>
      </c>
      <c r="E26" s="124">
        <f t="shared" si="0"/>
        <v>228202832</v>
      </c>
      <c r="F26" s="124">
        <v>171630465</v>
      </c>
      <c r="G26" s="124">
        <v>171630465</v>
      </c>
      <c r="H26" s="124">
        <f t="shared" si="3"/>
        <v>-56572367</v>
      </c>
    </row>
    <row r="27" spans="2:8" ht="12.75">
      <c r="B27" s="126" t="s">
        <v>281</v>
      </c>
      <c r="C27" s="124">
        <v>522743883</v>
      </c>
      <c r="D27" s="124">
        <v>0</v>
      </c>
      <c r="E27" s="124">
        <f t="shared" si="0"/>
        <v>522743883</v>
      </c>
      <c r="F27" s="124">
        <v>483973869</v>
      </c>
      <c r="G27" s="124">
        <v>483973869</v>
      </c>
      <c r="H27" s="124">
        <f t="shared" si="3"/>
        <v>-38770014</v>
      </c>
    </row>
    <row r="28" spans="2:8" ht="25.5">
      <c r="B28" s="127" t="s">
        <v>282</v>
      </c>
      <c r="C28" s="124">
        <v>0</v>
      </c>
      <c r="D28" s="124">
        <v>0</v>
      </c>
      <c r="E28" s="124">
        <f t="shared" si="0"/>
        <v>0</v>
      </c>
      <c r="F28" s="124">
        <v>0</v>
      </c>
      <c r="G28" s="124">
        <v>0</v>
      </c>
      <c r="H28" s="124">
        <f t="shared" si="3"/>
        <v>0</v>
      </c>
    </row>
    <row r="29" spans="2:8" ht="25.5">
      <c r="B29" s="118" t="s">
        <v>283</v>
      </c>
      <c r="C29" s="124">
        <f aca="true" t="shared" si="4" ref="C29:H29">SUM(C30:C34)</f>
        <v>341731314</v>
      </c>
      <c r="D29" s="124">
        <f t="shared" si="4"/>
        <v>0</v>
      </c>
      <c r="E29" s="124">
        <f t="shared" si="4"/>
        <v>341731314</v>
      </c>
      <c r="F29" s="124">
        <f>SUM(F30:F34)</f>
        <v>223277926.11</v>
      </c>
      <c r="G29" s="124">
        <f>SUM(G30:G34)</f>
        <v>222542033.89999998</v>
      </c>
      <c r="H29" s="124">
        <f t="shared" si="4"/>
        <v>-119189280.10000002</v>
      </c>
    </row>
    <row r="30" spans="2:8" ht="12.75">
      <c r="B30" s="126" t="s">
        <v>284</v>
      </c>
      <c r="C30" s="124">
        <v>0</v>
      </c>
      <c r="D30" s="124">
        <v>0</v>
      </c>
      <c r="E30" s="124">
        <f t="shared" si="0"/>
        <v>0</v>
      </c>
      <c r="F30" s="124">
        <v>5906.77</v>
      </c>
      <c r="G30" s="124">
        <v>5906.77</v>
      </c>
      <c r="H30" s="124">
        <f t="shared" si="3"/>
        <v>5906.77</v>
      </c>
    </row>
    <row r="31" spans="2:8" ht="12.75">
      <c r="B31" s="126" t="s">
        <v>285</v>
      </c>
      <c r="C31" s="124">
        <v>9797802</v>
      </c>
      <c r="D31" s="124">
        <v>0</v>
      </c>
      <c r="E31" s="124">
        <f t="shared" si="0"/>
        <v>9797802</v>
      </c>
      <c r="F31" s="124">
        <v>7348356</v>
      </c>
      <c r="G31" s="124">
        <v>7348356</v>
      </c>
      <c r="H31" s="124">
        <f t="shared" si="3"/>
        <v>-2449446</v>
      </c>
    </row>
    <row r="32" spans="2:8" ht="12.75">
      <c r="B32" s="126" t="s">
        <v>286</v>
      </c>
      <c r="C32" s="124">
        <v>36123142</v>
      </c>
      <c r="D32" s="124">
        <v>0</v>
      </c>
      <c r="E32" s="124">
        <f t="shared" si="0"/>
        <v>36123142</v>
      </c>
      <c r="F32" s="124">
        <v>25940143.94</v>
      </c>
      <c r="G32" s="124">
        <v>25940143.94</v>
      </c>
      <c r="H32" s="124">
        <f t="shared" si="3"/>
        <v>-10182998.059999999</v>
      </c>
    </row>
    <row r="33" spans="2:8" ht="25.5">
      <c r="B33" s="127" t="s">
        <v>287</v>
      </c>
      <c r="C33" s="124">
        <v>19894465</v>
      </c>
      <c r="D33" s="124">
        <v>0</v>
      </c>
      <c r="E33" s="124">
        <f t="shared" si="0"/>
        <v>19894465</v>
      </c>
      <c r="F33" s="124">
        <v>12869943</v>
      </c>
      <c r="G33" s="124">
        <v>12869943</v>
      </c>
      <c r="H33" s="124">
        <f t="shared" si="3"/>
        <v>-7024522</v>
      </c>
    </row>
    <row r="34" spans="2:9" ht="12.75">
      <c r="B34" s="126" t="s">
        <v>288</v>
      </c>
      <c r="C34" s="124">
        <v>275915905</v>
      </c>
      <c r="D34" s="124">
        <v>0</v>
      </c>
      <c r="E34" s="124">
        <f t="shared" si="0"/>
        <v>275915905</v>
      </c>
      <c r="F34" s="124">
        <v>177113576.4</v>
      </c>
      <c r="G34" s="124">
        <v>176377684.18999997</v>
      </c>
      <c r="H34" s="124">
        <f t="shared" si="3"/>
        <v>-99538220.81000003</v>
      </c>
      <c r="I34" s="125"/>
    </row>
    <row r="35" spans="2:8" ht="12.75">
      <c r="B35" s="109" t="s">
        <v>289</v>
      </c>
      <c r="C35" s="124">
        <v>0</v>
      </c>
      <c r="D35" s="124">
        <v>0</v>
      </c>
      <c r="E35" s="124">
        <f t="shared" si="0"/>
        <v>0</v>
      </c>
      <c r="F35" s="124">
        <v>0</v>
      </c>
      <c r="G35" s="124">
        <v>0</v>
      </c>
      <c r="H35" s="124">
        <f t="shared" si="3"/>
        <v>0</v>
      </c>
    </row>
    <row r="36" spans="2:8" ht="12.75">
      <c r="B36" s="109" t="s">
        <v>290</v>
      </c>
      <c r="C36" s="124">
        <f aca="true" t="shared" si="5" ref="C36:H36">C37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</row>
    <row r="37" spans="2:8" ht="12.75">
      <c r="B37" s="126" t="s">
        <v>291</v>
      </c>
      <c r="C37" s="124">
        <v>0</v>
      </c>
      <c r="D37" s="124">
        <v>0</v>
      </c>
      <c r="E37" s="124">
        <f t="shared" si="0"/>
        <v>0</v>
      </c>
      <c r="F37" s="124">
        <v>0</v>
      </c>
      <c r="G37" s="124">
        <v>0</v>
      </c>
      <c r="H37" s="124">
        <f t="shared" si="3"/>
        <v>0</v>
      </c>
    </row>
    <row r="38" spans="2:8" ht="12.75">
      <c r="B38" s="109" t="s">
        <v>292</v>
      </c>
      <c r="C38" s="124">
        <f aca="true" t="shared" si="6" ref="C38:H38">C39+C40</f>
        <v>0</v>
      </c>
      <c r="D38" s="124">
        <f t="shared" si="6"/>
        <v>0</v>
      </c>
      <c r="E38" s="124">
        <f t="shared" si="6"/>
        <v>0</v>
      </c>
      <c r="F38" s="124">
        <f t="shared" si="6"/>
        <v>0</v>
      </c>
      <c r="G38" s="124">
        <f t="shared" si="6"/>
        <v>0</v>
      </c>
      <c r="H38" s="124">
        <f t="shared" si="6"/>
        <v>0</v>
      </c>
    </row>
    <row r="39" spans="2:8" ht="12.75">
      <c r="B39" s="126" t="s">
        <v>293</v>
      </c>
      <c r="C39" s="124">
        <v>0</v>
      </c>
      <c r="D39" s="124">
        <v>0</v>
      </c>
      <c r="E39" s="124">
        <f t="shared" si="0"/>
        <v>0</v>
      </c>
      <c r="F39" s="124">
        <v>0</v>
      </c>
      <c r="G39" s="124">
        <v>0</v>
      </c>
      <c r="H39" s="124">
        <f t="shared" si="3"/>
        <v>0</v>
      </c>
    </row>
    <row r="40" spans="2:8" ht="12.75">
      <c r="B40" s="126" t="s">
        <v>294</v>
      </c>
      <c r="C40" s="124">
        <v>0</v>
      </c>
      <c r="D40" s="124">
        <v>0</v>
      </c>
      <c r="E40" s="124">
        <f t="shared" si="0"/>
        <v>0</v>
      </c>
      <c r="F40" s="124">
        <v>0</v>
      </c>
      <c r="G40" s="124">
        <v>0</v>
      </c>
      <c r="H40" s="124">
        <f>G40-C40</f>
        <v>0</v>
      </c>
    </row>
    <row r="41" spans="2:8" ht="12.75">
      <c r="B41" s="128"/>
      <c r="C41" s="124"/>
      <c r="D41" s="129"/>
      <c r="E41" s="124"/>
      <c r="F41" s="129"/>
      <c r="G41" s="129"/>
      <c r="H41" s="124"/>
    </row>
    <row r="42" spans="2:8" ht="25.5">
      <c r="B42" s="77" t="s">
        <v>295</v>
      </c>
      <c r="C42" s="130">
        <f aca="true" t="shared" si="7" ref="C42:H42">C10+C11+C12+C13+C14+C15+C16+C17+C29+C35+C36+C38</f>
        <v>9261144941</v>
      </c>
      <c r="D42" s="130">
        <f t="shared" si="7"/>
        <v>0</v>
      </c>
      <c r="E42" s="130">
        <f t="shared" si="7"/>
        <v>9261144941</v>
      </c>
      <c r="F42" s="130">
        <f t="shared" si="7"/>
        <v>7449271937.25</v>
      </c>
      <c r="G42" s="130">
        <f t="shared" si="7"/>
        <v>7448536045.04</v>
      </c>
      <c r="H42" s="130">
        <f t="shared" si="7"/>
        <v>-1812608895.96</v>
      </c>
    </row>
    <row r="43" spans="2:8" ht="12.75">
      <c r="B43" s="106"/>
      <c r="C43" s="124"/>
      <c r="D43" s="107"/>
      <c r="E43" s="131"/>
      <c r="F43" s="107"/>
      <c r="G43" s="107"/>
      <c r="H43" s="131"/>
    </row>
    <row r="44" spans="2:8" ht="25.5">
      <c r="B44" s="77" t="s">
        <v>296</v>
      </c>
      <c r="C44" s="132"/>
      <c r="D44" s="133"/>
      <c r="E44" s="132"/>
      <c r="F44" s="133"/>
      <c r="G44" s="133"/>
      <c r="H44" s="124"/>
    </row>
    <row r="45" spans="2:8" ht="12.75">
      <c r="B45" s="128"/>
      <c r="C45" s="124"/>
      <c r="D45" s="134"/>
      <c r="E45" s="124"/>
      <c r="F45" s="134"/>
      <c r="G45" s="134"/>
      <c r="H45" s="124"/>
    </row>
    <row r="46" spans="2:8" ht="12.75">
      <c r="B46" s="101" t="s">
        <v>297</v>
      </c>
      <c r="C46" s="124"/>
      <c r="D46" s="129"/>
      <c r="E46" s="124"/>
      <c r="F46" s="129"/>
      <c r="G46" s="129"/>
      <c r="H46" s="124"/>
    </row>
    <row r="47" spans="2:8" ht="12.75">
      <c r="B47" s="109" t="s">
        <v>298</v>
      </c>
      <c r="C47" s="124">
        <f aca="true" t="shared" si="8" ref="C47:H47">SUM(C48:C55)</f>
        <v>9287566881</v>
      </c>
      <c r="D47" s="124">
        <f t="shared" si="8"/>
        <v>0</v>
      </c>
      <c r="E47" s="124">
        <f t="shared" si="8"/>
        <v>9287566881</v>
      </c>
      <c r="F47" s="124">
        <f t="shared" si="8"/>
        <v>6683425963.88</v>
      </c>
      <c r="G47" s="124">
        <f>SUM(G48:G55)</f>
        <v>6683425963.88</v>
      </c>
      <c r="H47" s="124">
        <f t="shared" si="8"/>
        <v>-2604140917.1200004</v>
      </c>
    </row>
    <row r="48" spans="2:8" ht="25.5">
      <c r="B48" s="127" t="s">
        <v>299</v>
      </c>
      <c r="C48" s="124">
        <v>5100941816</v>
      </c>
      <c r="D48" s="124">
        <v>0</v>
      </c>
      <c r="E48" s="124">
        <f aca="true" t="shared" si="9" ref="E48:E65">C48+D48</f>
        <v>5100941816</v>
      </c>
      <c r="F48" s="124">
        <v>3420482988.25</v>
      </c>
      <c r="G48" s="124">
        <v>3420482988.25</v>
      </c>
      <c r="H48" s="124">
        <f>G48-C48</f>
        <v>-1680458827.75</v>
      </c>
    </row>
    <row r="49" spans="2:8" ht="27.75" customHeight="1">
      <c r="B49" s="127" t="s">
        <v>300</v>
      </c>
      <c r="C49" s="124">
        <v>1634143461</v>
      </c>
      <c r="D49" s="124">
        <v>0</v>
      </c>
      <c r="E49" s="124">
        <f t="shared" si="9"/>
        <v>1634143461</v>
      </c>
      <c r="F49" s="124">
        <v>1177575740.95</v>
      </c>
      <c r="G49" s="124">
        <v>1177575740.95</v>
      </c>
      <c r="H49" s="124">
        <f aca="true" t="shared" si="10" ref="H49:H65">G49-C49</f>
        <v>-456567720.04999995</v>
      </c>
    </row>
    <row r="50" spans="2:8" ht="27.75" customHeight="1">
      <c r="B50" s="127" t="s">
        <v>301</v>
      </c>
      <c r="C50" s="124">
        <v>752256583</v>
      </c>
      <c r="D50" s="124">
        <v>0</v>
      </c>
      <c r="E50" s="124">
        <f t="shared" si="9"/>
        <v>752256583</v>
      </c>
      <c r="F50" s="124">
        <v>659283660</v>
      </c>
      <c r="G50" s="124">
        <v>659283660</v>
      </c>
      <c r="H50" s="124">
        <f t="shared" si="10"/>
        <v>-92972923</v>
      </c>
    </row>
    <row r="51" spans="2:8" ht="38.25">
      <c r="B51" s="127" t="s">
        <v>302</v>
      </c>
      <c r="C51" s="124">
        <v>746673829</v>
      </c>
      <c r="D51" s="124">
        <v>0</v>
      </c>
      <c r="E51" s="124">
        <f t="shared" si="9"/>
        <v>746673829</v>
      </c>
      <c r="F51" s="124">
        <v>565359426</v>
      </c>
      <c r="G51" s="124">
        <v>565359426</v>
      </c>
      <c r="H51" s="124">
        <f t="shared" si="10"/>
        <v>-181314403</v>
      </c>
    </row>
    <row r="52" spans="2:8" ht="12.75">
      <c r="B52" s="127" t="s">
        <v>303</v>
      </c>
      <c r="C52" s="124">
        <v>338290850</v>
      </c>
      <c r="D52" s="124">
        <v>0</v>
      </c>
      <c r="E52" s="124">
        <f t="shared" si="9"/>
        <v>338290850</v>
      </c>
      <c r="F52" s="124">
        <v>307716578</v>
      </c>
      <c r="G52" s="124">
        <v>307716578</v>
      </c>
      <c r="H52" s="124">
        <f t="shared" si="10"/>
        <v>-30574272</v>
      </c>
    </row>
    <row r="53" spans="2:8" ht="25.5">
      <c r="B53" s="127" t="s">
        <v>304</v>
      </c>
      <c r="C53" s="124">
        <v>103879757</v>
      </c>
      <c r="D53" s="124">
        <v>0</v>
      </c>
      <c r="E53" s="124">
        <f t="shared" si="9"/>
        <v>103879757</v>
      </c>
      <c r="F53" s="124">
        <v>73855976.68</v>
      </c>
      <c r="G53" s="124">
        <v>73855976.68</v>
      </c>
      <c r="H53" s="124">
        <f t="shared" si="10"/>
        <v>-30023780.319999993</v>
      </c>
    </row>
    <row r="54" spans="2:8" ht="25.5">
      <c r="B54" s="127" t="s">
        <v>305</v>
      </c>
      <c r="C54" s="124">
        <v>124865392</v>
      </c>
      <c r="D54" s="124">
        <v>0</v>
      </c>
      <c r="E54" s="124">
        <f t="shared" si="9"/>
        <v>124865392</v>
      </c>
      <c r="F54" s="124">
        <v>117997794</v>
      </c>
      <c r="G54" s="124">
        <v>117997794</v>
      </c>
      <c r="H54" s="124">
        <f t="shared" si="10"/>
        <v>-6867598</v>
      </c>
    </row>
    <row r="55" spans="2:8" ht="25.5">
      <c r="B55" s="127" t="s">
        <v>306</v>
      </c>
      <c r="C55" s="124">
        <v>486515193</v>
      </c>
      <c r="D55" s="124">
        <v>0</v>
      </c>
      <c r="E55" s="124">
        <f t="shared" si="9"/>
        <v>486515193</v>
      </c>
      <c r="F55" s="124">
        <v>361153800</v>
      </c>
      <c r="G55" s="124">
        <v>361153800</v>
      </c>
      <c r="H55" s="124">
        <f t="shared" si="10"/>
        <v>-125361393</v>
      </c>
    </row>
    <row r="56" spans="2:8" ht="12.75">
      <c r="B56" s="118" t="s">
        <v>307</v>
      </c>
      <c r="C56" s="124">
        <f aca="true" t="shared" si="11" ref="C56:H56">SUM(C57:C60)</f>
        <v>2487237456</v>
      </c>
      <c r="D56" s="124">
        <f t="shared" si="11"/>
        <v>0</v>
      </c>
      <c r="E56" s="124">
        <f t="shared" si="11"/>
        <v>2487237456</v>
      </c>
      <c r="F56" s="124">
        <f t="shared" si="11"/>
        <v>3324676571.84</v>
      </c>
      <c r="G56" s="124">
        <f t="shared" si="11"/>
        <v>3324676571.84</v>
      </c>
      <c r="H56" s="124">
        <f t="shared" si="11"/>
        <v>837439115.8400002</v>
      </c>
    </row>
    <row r="57" spans="2:8" ht="12.75">
      <c r="B57" s="127" t="s">
        <v>308</v>
      </c>
      <c r="C57" s="124">
        <v>0</v>
      </c>
      <c r="D57" s="124">
        <v>0</v>
      </c>
      <c r="E57" s="124">
        <f t="shared" si="9"/>
        <v>0</v>
      </c>
      <c r="F57" s="124">
        <v>0</v>
      </c>
      <c r="G57" s="124">
        <v>0</v>
      </c>
      <c r="H57" s="124">
        <f t="shared" si="10"/>
        <v>0</v>
      </c>
    </row>
    <row r="58" spans="2:8" ht="12.75">
      <c r="B58" s="127" t="s">
        <v>309</v>
      </c>
      <c r="C58" s="124">
        <v>0</v>
      </c>
      <c r="D58" s="124">
        <v>0</v>
      </c>
      <c r="E58" s="124">
        <f t="shared" si="9"/>
        <v>0</v>
      </c>
      <c r="F58" s="124">
        <v>0</v>
      </c>
      <c r="G58" s="124">
        <v>0</v>
      </c>
      <c r="H58" s="124">
        <f t="shared" si="10"/>
        <v>0</v>
      </c>
    </row>
    <row r="59" spans="2:8" ht="12.75">
      <c r="B59" s="127" t="s">
        <v>310</v>
      </c>
      <c r="C59" s="124">
        <v>0</v>
      </c>
      <c r="D59" s="124">
        <v>0</v>
      </c>
      <c r="E59" s="124">
        <f t="shared" si="9"/>
        <v>0</v>
      </c>
      <c r="F59" s="124">
        <v>0</v>
      </c>
      <c r="G59" s="124">
        <v>0</v>
      </c>
      <c r="H59" s="124">
        <f t="shared" si="10"/>
        <v>0</v>
      </c>
    </row>
    <row r="60" spans="2:8" ht="12.75">
      <c r="B60" s="127" t="s">
        <v>311</v>
      </c>
      <c r="C60" s="124">
        <v>2487237456</v>
      </c>
      <c r="D60" s="124">
        <v>0</v>
      </c>
      <c r="E60" s="124">
        <f t="shared" si="9"/>
        <v>2487237456</v>
      </c>
      <c r="F60" s="124">
        <v>3324676571.84</v>
      </c>
      <c r="G60" s="124">
        <v>3324676571.84</v>
      </c>
      <c r="H60" s="124">
        <f>G60-C60</f>
        <v>837439115.8400002</v>
      </c>
    </row>
    <row r="61" spans="2:8" ht="12.75">
      <c r="B61" s="118" t="s">
        <v>312</v>
      </c>
      <c r="C61" s="124">
        <f aca="true" t="shared" si="12" ref="C61:H61">C62+C63</f>
        <v>0</v>
      </c>
      <c r="D61" s="124">
        <f t="shared" si="12"/>
        <v>0</v>
      </c>
      <c r="E61" s="124">
        <f t="shared" si="12"/>
        <v>0</v>
      </c>
      <c r="F61" s="124">
        <f t="shared" si="12"/>
        <v>0</v>
      </c>
      <c r="G61" s="124">
        <f t="shared" si="12"/>
        <v>0</v>
      </c>
      <c r="H61" s="124">
        <f t="shared" si="12"/>
        <v>0</v>
      </c>
    </row>
    <row r="62" spans="2:8" ht="25.5">
      <c r="B62" s="127" t="s">
        <v>313</v>
      </c>
      <c r="C62" s="124">
        <v>0</v>
      </c>
      <c r="D62" s="124">
        <v>0</v>
      </c>
      <c r="E62" s="124">
        <f t="shared" si="9"/>
        <v>0</v>
      </c>
      <c r="F62" s="124">
        <v>0</v>
      </c>
      <c r="G62" s="124">
        <v>0</v>
      </c>
      <c r="H62" s="124">
        <f t="shared" si="10"/>
        <v>0</v>
      </c>
    </row>
    <row r="63" spans="2:8" ht="12.75">
      <c r="B63" s="127" t="s">
        <v>314</v>
      </c>
      <c r="C63" s="124">
        <v>0</v>
      </c>
      <c r="D63" s="124">
        <v>0</v>
      </c>
      <c r="E63" s="124">
        <f t="shared" si="9"/>
        <v>0</v>
      </c>
      <c r="F63" s="124">
        <v>0</v>
      </c>
      <c r="G63" s="124">
        <v>0</v>
      </c>
      <c r="H63" s="124">
        <f t="shared" si="10"/>
        <v>0</v>
      </c>
    </row>
    <row r="64" spans="2:8" ht="25.5">
      <c r="B64" s="118" t="s">
        <v>315</v>
      </c>
      <c r="C64" s="124">
        <v>0</v>
      </c>
      <c r="D64" s="124">
        <v>0</v>
      </c>
      <c r="E64" s="124">
        <f t="shared" si="9"/>
        <v>0</v>
      </c>
      <c r="F64" s="124">
        <v>0</v>
      </c>
      <c r="G64" s="124">
        <v>0</v>
      </c>
      <c r="H64" s="124">
        <f t="shared" si="10"/>
        <v>0</v>
      </c>
    </row>
    <row r="65" spans="2:8" ht="13.5" thickBot="1">
      <c r="B65" s="135" t="s">
        <v>316</v>
      </c>
      <c r="C65" s="136">
        <v>0</v>
      </c>
      <c r="D65" s="137">
        <v>0</v>
      </c>
      <c r="E65" s="137">
        <f t="shared" si="9"/>
        <v>0</v>
      </c>
      <c r="F65" s="137">
        <v>0</v>
      </c>
      <c r="G65" s="137">
        <v>0</v>
      </c>
      <c r="H65" s="137">
        <f t="shared" si="10"/>
        <v>0</v>
      </c>
    </row>
    <row r="66" spans="2:8" ht="25.5">
      <c r="B66" s="77" t="s">
        <v>317</v>
      </c>
      <c r="C66" s="130">
        <f aca="true" t="shared" si="13" ref="C66:H66">C47+C56+C61+C64+C65</f>
        <v>11774804337</v>
      </c>
      <c r="D66" s="130">
        <f t="shared" si="13"/>
        <v>0</v>
      </c>
      <c r="E66" s="130">
        <f t="shared" si="13"/>
        <v>11774804337</v>
      </c>
      <c r="F66" s="130">
        <f t="shared" si="13"/>
        <v>10008102535.720001</v>
      </c>
      <c r="G66" s="130">
        <f t="shared" si="13"/>
        <v>10008102535.720001</v>
      </c>
      <c r="H66" s="130">
        <f t="shared" si="13"/>
        <v>-1766701801.2800002</v>
      </c>
    </row>
    <row r="67" spans="2:8" ht="12.75">
      <c r="B67" s="138"/>
      <c r="C67" s="124"/>
      <c r="D67" s="134"/>
      <c r="E67" s="124"/>
      <c r="F67" s="134"/>
      <c r="G67" s="134"/>
      <c r="H67" s="124"/>
    </row>
    <row r="68" spans="2:8" ht="25.5">
      <c r="B68" s="77" t="s">
        <v>318</v>
      </c>
      <c r="C68" s="130">
        <f aca="true" t="shared" si="14" ref="C68:H68">C69</f>
        <v>0</v>
      </c>
      <c r="D68" s="130">
        <f t="shared" si="14"/>
        <v>0</v>
      </c>
      <c r="E68" s="130">
        <f t="shared" si="14"/>
        <v>0</v>
      </c>
      <c r="F68" s="130">
        <f t="shared" si="14"/>
        <v>0</v>
      </c>
      <c r="G68" s="130">
        <f t="shared" si="14"/>
        <v>0</v>
      </c>
      <c r="H68" s="130">
        <f t="shared" si="14"/>
        <v>0</v>
      </c>
    </row>
    <row r="69" spans="2:8" ht="12.75">
      <c r="B69" s="138" t="s">
        <v>319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</row>
    <row r="70" spans="2:8" ht="12.75">
      <c r="B70" s="138"/>
      <c r="C70" s="124"/>
      <c r="D70" s="129"/>
      <c r="E70" s="124"/>
      <c r="F70" s="129"/>
      <c r="G70" s="129"/>
      <c r="H70" s="124"/>
    </row>
    <row r="71" spans="2:8" ht="12.75">
      <c r="B71" s="77" t="s">
        <v>320</v>
      </c>
      <c r="C71" s="130">
        <f aca="true" t="shared" si="15" ref="C71:H71">C42+C66+C68</f>
        <v>21035949278</v>
      </c>
      <c r="D71" s="130">
        <f t="shared" si="15"/>
        <v>0</v>
      </c>
      <c r="E71" s="130">
        <f t="shared" si="15"/>
        <v>21035949278</v>
      </c>
      <c r="F71" s="130">
        <f t="shared" si="15"/>
        <v>17457374472.97</v>
      </c>
      <c r="G71" s="130">
        <f t="shared" si="15"/>
        <v>17456638580.760002</v>
      </c>
      <c r="H71" s="130">
        <f t="shared" si="15"/>
        <v>-3579310697.2400002</v>
      </c>
    </row>
    <row r="72" spans="2:8" ht="12.75">
      <c r="B72" s="138"/>
      <c r="C72" s="124"/>
      <c r="D72" s="129"/>
      <c r="E72" s="124"/>
      <c r="F72" s="129"/>
      <c r="G72" s="129"/>
      <c r="H72" s="124"/>
    </row>
    <row r="73" spans="2:8" ht="12.75">
      <c r="B73" s="77" t="s">
        <v>321</v>
      </c>
      <c r="C73" s="124"/>
      <c r="D73" s="129"/>
      <c r="E73" s="124"/>
      <c r="F73" s="129"/>
      <c r="G73" s="129"/>
      <c r="H73" s="124"/>
    </row>
    <row r="74" spans="2:8" ht="25.5">
      <c r="B74" s="138" t="s">
        <v>322</v>
      </c>
      <c r="C74" s="124">
        <v>0</v>
      </c>
      <c r="D74" s="124">
        <v>0</v>
      </c>
      <c r="E74" s="124">
        <f>C74+D74</f>
        <v>0</v>
      </c>
      <c r="F74" s="124">
        <v>0</v>
      </c>
      <c r="G74" s="124">
        <v>0</v>
      </c>
      <c r="H74" s="124">
        <v>0</v>
      </c>
    </row>
    <row r="75" spans="2:8" ht="25.5">
      <c r="B75" s="138" t="s">
        <v>323</v>
      </c>
      <c r="C75" s="124">
        <v>0</v>
      </c>
      <c r="D75" s="124">
        <v>0</v>
      </c>
      <c r="E75" s="124">
        <f>C75+D75</f>
        <v>0</v>
      </c>
      <c r="F75" s="124">
        <v>0</v>
      </c>
      <c r="G75" s="124">
        <v>0</v>
      </c>
      <c r="H75" s="124">
        <v>0</v>
      </c>
    </row>
    <row r="76" spans="2:8" ht="25.5">
      <c r="B76" s="77" t="s">
        <v>324</v>
      </c>
      <c r="C76" s="130">
        <f aca="true" t="shared" si="16" ref="C76:H76">SUM(C74:C75)</f>
        <v>0</v>
      </c>
      <c r="D76" s="130">
        <f t="shared" si="16"/>
        <v>0</v>
      </c>
      <c r="E76" s="130">
        <f t="shared" si="16"/>
        <v>0</v>
      </c>
      <c r="F76" s="130">
        <f t="shared" si="16"/>
        <v>0</v>
      </c>
      <c r="G76" s="130">
        <f t="shared" si="16"/>
        <v>0</v>
      </c>
      <c r="H76" s="130">
        <f t="shared" si="16"/>
        <v>0</v>
      </c>
    </row>
    <row r="77" spans="2:8" ht="13.5" thickBot="1">
      <c r="B77" s="139"/>
      <c r="C77" s="140"/>
      <c r="D77" s="141"/>
      <c r="E77" s="140"/>
      <c r="F77" s="141"/>
      <c r="G77" s="141"/>
      <c r="H77" s="140"/>
    </row>
    <row r="80" ht="12.75">
      <c r="C80" s="142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1968503937007874" right="0.1968503937007874" top="0.7874015748031497" bottom="0.3937007874015748" header="0" footer="0"/>
  <pageSetup fitToHeight="0" horizontalDpi="600" verticalDpi="600" orientation="portrait" scale="70" r:id="rId1"/>
  <ignoredErrors>
    <ignoredError sqref="E17 H17 E36:E38 H36:H38 E61 H56 H61 E56" formula="1"/>
    <ignoredError sqref="C29:D29 F29:G29" formulaRange="1"/>
    <ignoredError sqref="E29 H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9" width="16.421875" style="1" bestFit="1" customWidth="1"/>
    <col min="10" max="16384" width="11.00390625" style="1" customWidth="1"/>
  </cols>
  <sheetData>
    <row r="1" ht="13.5" thickBot="1"/>
    <row r="2" spans="2:9" ht="12.75">
      <c r="B2" s="201" t="s">
        <v>120</v>
      </c>
      <c r="C2" s="202"/>
      <c r="D2" s="202"/>
      <c r="E2" s="202"/>
      <c r="F2" s="202"/>
      <c r="G2" s="202"/>
      <c r="H2" s="202"/>
      <c r="I2" s="244"/>
    </row>
    <row r="3" spans="2:9" ht="12.75">
      <c r="B3" s="226" t="s">
        <v>325</v>
      </c>
      <c r="C3" s="227"/>
      <c r="D3" s="227"/>
      <c r="E3" s="227"/>
      <c r="F3" s="227"/>
      <c r="G3" s="227"/>
      <c r="H3" s="227"/>
      <c r="I3" s="245"/>
    </row>
    <row r="4" spans="2:9" ht="12.75">
      <c r="B4" s="226" t="s">
        <v>326</v>
      </c>
      <c r="C4" s="227"/>
      <c r="D4" s="227"/>
      <c r="E4" s="227"/>
      <c r="F4" s="227"/>
      <c r="G4" s="227"/>
      <c r="H4" s="227"/>
      <c r="I4" s="245"/>
    </row>
    <row r="5" spans="2:9" ht="12.75">
      <c r="B5" s="226" t="s">
        <v>125</v>
      </c>
      <c r="C5" s="227"/>
      <c r="D5" s="227"/>
      <c r="E5" s="227"/>
      <c r="F5" s="227"/>
      <c r="G5" s="227"/>
      <c r="H5" s="227"/>
      <c r="I5" s="245"/>
    </row>
    <row r="6" spans="2:9" ht="13.5" thickBot="1">
      <c r="B6" s="229" t="s">
        <v>1</v>
      </c>
      <c r="C6" s="230"/>
      <c r="D6" s="230"/>
      <c r="E6" s="230"/>
      <c r="F6" s="230"/>
      <c r="G6" s="230"/>
      <c r="H6" s="230"/>
      <c r="I6" s="246"/>
    </row>
    <row r="7" spans="2:9" ht="15.75" customHeight="1">
      <c r="B7" s="201" t="s">
        <v>2</v>
      </c>
      <c r="C7" s="203"/>
      <c r="D7" s="201" t="s">
        <v>327</v>
      </c>
      <c r="E7" s="202"/>
      <c r="F7" s="202"/>
      <c r="G7" s="202"/>
      <c r="H7" s="203"/>
      <c r="I7" s="236" t="s">
        <v>328</v>
      </c>
    </row>
    <row r="8" spans="2:9" ht="15" customHeight="1" thickBot="1">
      <c r="B8" s="226"/>
      <c r="C8" s="228"/>
      <c r="D8" s="229"/>
      <c r="E8" s="230"/>
      <c r="F8" s="230"/>
      <c r="G8" s="230"/>
      <c r="H8" s="231"/>
      <c r="I8" s="241"/>
    </row>
    <row r="9" spans="2:9" ht="26.25" thickBot="1">
      <c r="B9" s="229"/>
      <c r="C9" s="231"/>
      <c r="D9" s="143" t="s">
        <v>218</v>
      </c>
      <c r="E9" s="32" t="s">
        <v>329</v>
      </c>
      <c r="F9" s="143" t="s">
        <v>330</v>
      </c>
      <c r="G9" s="143" t="s">
        <v>216</v>
      </c>
      <c r="H9" s="143" t="s">
        <v>219</v>
      </c>
      <c r="I9" s="237"/>
    </row>
    <row r="10" spans="2:9" ht="12.75">
      <c r="B10" s="144" t="s">
        <v>331</v>
      </c>
      <c r="C10" s="145"/>
      <c r="D10" s="146">
        <f aca="true" t="shared" si="0" ref="D10:I10">D11+D19+D29+D39+D49+D59+D72+D76+D63</f>
        <v>9261144941</v>
      </c>
      <c r="E10" s="146">
        <f t="shared" si="0"/>
        <v>361769041.60999995</v>
      </c>
      <c r="F10" s="146">
        <f t="shared" si="0"/>
        <v>9622913982.609999</v>
      </c>
      <c r="G10" s="146">
        <f t="shared" si="0"/>
        <v>7072168121.439999</v>
      </c>
      <c r="H10" s="146">
        <f t="shared" si="0"/>
        <v>6905766706.470001</v>
      </c>
      <c r="I10" s="146">
        <f t="shared" si="0"/>
        <v>2550745861.170001</v>
      </c>
    </row>
    <row r="11" spans="2:9" ht="12.75">
      <c r="B11" s="147" t="s">
        <v>332</v>
      </c>
      <c r="C11" s="148"/>
      <c r="D11" s="131">
        <f aca="true" t="shared" si="1" ref="D11:I11">SUM(D12:D18)</f>
        <v>2851994584.2900004</v>
      </c>
      <c r="E11" s="131">
        <v>-91221911.05</v>
      </c>
      <c r="F11" s="131">
        <f t="shared" si="1"/>
        <v>2760772673.24</v>
      </c>
      <c r="G11" s="131">
        <v>1717924817.6599998</v>
      </c>
      <c r="H11" s="131">
        <v>1713820869.88</v>
      </c>
      <c r="I11" s="131">
        <f t="shared" si="1"/>
        <v>1042847855.5800002</v>
      </c>
    </row>
    <row r="12" spans="2:9" ht="12.75">
      <c r="B12" s="149" t="s">
        <v>333</v>
      </c>
      <c r="C12" s="150"/>
      <c r="D12" s="131">
        <v>1137002409.38</v>
      </c>
      <c r="E12" s="131">
        <v>-68852658.27000001</v>
      </c>
      <c r="F12" s="131">
        <f>D12+E12</f>
        <v>1068149751.1100001</v>
      </c>
      <c r="G12" s="131">
        <v>769496758.38</v>
      </c>
      <c r="H12" s="131">
        <v>769525903.67</v>
      </c>
      <c r="I12" s="131">
        <f>F12-G12</f>
        <v>298652992.73000014</v>
      </c>
    </row>
    <row r="13" spans="2:9" ht="12.75">
      <c r="B13" s="149" t="s">
        <v>334</v>
      </c>
      <c r="C13" s="150"/>
      <c r="D13" s="131">
        <v>106361758</v>
      </c>
      <c r="E13" s="131">
        <v>-3288340.59</v>
      </c>
      <c r="F13" s="131">
        <f aca="true" t="shared" si="2" ref="F13:F18">D13+E13</f>
        <v>103073417.41</v>
      </c>
      <c r="G13" s="131">
        <v>80585829.44999999</v>
      </c>
      <c r="H13" s="131">
        <v>80165575.32</v>
      </c>
      <c r="I13" s="131">
        <f aca="true" t="shared" si="3" ref="I13:I18">F13-G13</f>
        <v>22487587.96000001</v>
      </c>
    </row>
    <row r="14" spans="2:9" ht="12.75">
      <c r="B14" s="149" t="s">
        <v>335</v>
      </c>
      <c r="C14" s="150"/>
      <c r="D14" s="131">
        <v>541527667.64</v>
      </c>
      <c r="E14" s="131">
        <v>10112754.760000002</v>
      </c>
      <c r="F14" s="131">
        <f t="shared" si="2"/>
        <v>551640422.4</v>
      </c>
      <c r="G14" s="131">
        <v>158730729.9</v>
      </c>
      <c r="H14" s="131">
        <v>158459433.17000002</v>
      </c>
      <c r="I14" s="131">
        <f t="shared" si="3"/>
        <v>392909692.5</v>
      </c>
    </row>
    <row r="15" spans="2:9" ht="12.75">
      <c r="B15" s="149" t="s">
        <v>336</v>
      </c>
      <c r="C15" s="150"/>
      <c r="D15" s="131">
        <v>351362304.47</v>
      </c>
      <c r="E15" s="131">
        <v>1420253.9699999988</v>
      </c>
      <c r="F15" s="131">
        <f t="shared" si="2"/>
        <v>352782558.44000006</v>
      </c>
      <c r="G15" s="131">
        <v>264272871.64999998</v>
      </c>
      <c r="H15" s="131">
        <v>261337043.88</v>
      </c>
      <c r="I15" s="131">
        <f t="shared" si="3"/>
        <v>88509686.79000008</v>
      </c>
    </row>
    <row r="16" spans="2:9" ht="12.75">
      <c r="B16" s="149" t="s">
        <v>337</v>
      </c>
      <c r="C16" s="150"/>
      <c r="D16" s="131">
        <v>586027154.23</v>
      </c>
      <c r="E16" s="131">
        <v>14518500.660000011</v>
      </c>
      <c r="F16" s="131">
        <f t="shared" si="2"/>
        <v>600545654.89</v>
      </c>
      <c r="G16" s="131">
        <v>398968030.88</v>
      </c>
      <c r="H16" s="131">
        <v>398729142.86</v>
      </c>
      <c r="I16" s="131">
        <f t="shared" si="3"/>
        <v>201577624.01</v>
      </c>
    </row>
    <row r="17" spans="2:9" ht="12.75">
      <c r="B17" s="149" t="s">
        <v>338</v>
      </c>
      <c r="C17" s="150"/>
      <c r="D17" s="131">
        <v>43736174.67</v>
      </c>
      <c r="E17" s="131">
        <v>-27384204.11</v>
      </c>
      <c r="F17" s="131">
        <f t="shared" si="2"/>
        <v>16351970.560000002</v>
      </c>
      <c r="G17" s="131">
        <v>0</v>
      </c>
      <c r="H17" s="131">
        <v>0</v>
      </c>
      <c r="I17" s="131">
        <f t="shared" si="3"/>
        <v>16351970.560000002</v>
      </c>
    </row>
    <row r="18" spans="2:9" ht="12.75">
      <c r="B18" s="149" t="s">
        <v>339</v>
      </c>
      <c r="C18" s="150"/>
      <c r="D18" s="131">
        <v>85977115.9</v>
      </c>
      <c r="E18" s="131">
        <v>-17748217.47</v>
      </c>
      <c r="F18" s="131">
        <f t="shared" si="2"/>
        <v>68228898.43</v>
      </c>
      <c r="G18" s="131">
        <v>45870597.4</v>
      </c>
      <c r="H18" s="131">
        <v>45603770.980000004</v>
      </c>
      <c r="I18" s="131">
        <f t="shared" si="3"/>
        <v>22358301.03000001</v>
      </c>
    </row>
    <row r="19" spans="2:9" ht="12.75">
      <c r="B19" s="147" t="s">
        <v>340</v>
      </c>
      <c r="C19" s="148"/>
      <c r="D19" s="131">
        <f aca="true" t="shared" si="4" ref="D19:I19">SUM(D20:D28)</f>
        <v>162789146.04</v>
      </c>
      <c r="E19" s="131">
        <f t="shared" si="4"/>
        <v>27518834.599999998</v>
      </c>
      <c r="F19" s="131">
        <f t="shared" si="4"/>
        <v>190307980.64000002</v>
      </c>
      <c r="G19" s="131">
        <f>SUM(G20:G28)</f>
        <v>138973922.73000002</v>
      </c>
      <c r="H19" s="131">
        <f>SUM(H20:H28)</f>
        <v>115629146.47000001</v>
      </c>
      <c r="I19" s="131">
        <f t="shared" si="4"/>
        <v>51334057.90999998</v>
      </c>
    </row>
    <row r="20" spans="2:9" ht="12.75">
      <c r="B20" s="149" t="s">
        <v>341</v>
      </c>
      <c r="C20" s="150"/>
      <c r="D20" s="131">
        <v>50381179.46</v>
      </c>
      <c r="E20" s="131">
        <v>-3712452.0599999996</v>
      </c>
      <c r="F20" s="131">
        <f aca="true" t="shared" si="5" ref="F20:F28">D20+E20</f>
        <v>46668727.4</v>
      </c>
      <c r="G20" s="131">
        <v>17052737.9</v>
      </c>
      <c r="H20" s="131">
        <v>12680250.23</v>
      </c>
      <c r="I20" s="131">
        <f>F20-G20</f>
        <v>29615989.5</v>
      </c>
    </row>
    <row r="21" spans="2:9" ht="12.75">
      <c r="B21" s="149" t="s">
        <v>342</v>
      </c>
      <c r="C21" s="150"/>
      <c r="D21" s="131">
        <v>22265140.1</v>
      </c>
      <c r="E21" s="131">
        <v>50280.39</v>
      </c>
      <c r="F21" s="131">
        <f t="shared" si="5"/>
        <v>22315420.490000002</v>
      </c>
      <c r="G21" s="131">
        <v>17814933.16</v>
      </c>
      <c r="H21" s="131">
        <v>14198560.049999999</v>
      </c>
      <c r="I21" s="131">
        <f aca="true" t="shared" si="6" ref="I21:I83">F21-G21</f>
        <v>4500487.330000002</v>
      </c>
    </row>
    <row r="22" spans="2:9" ht="12.75">
      <c r="B22" s="149" t="s">
        <v>343</v>
      </c>
      <c r="C22" s="150"/>
      <c r="D22" s="131">
        <v>67950</v>
      </c>
      <c r="E22" s="131">
        <v>136</v>
      </c>
      <c r="F22" s="131">
        <f t="shared" si="5"/>
        <v>68086</v>
      </c>
      <c r="G22" s="131">
        <v>17262.32</v>
      </c>
      <c r="H22" s="131">
        <v>2646.32</v>
      </c>
      <c r="I22" s="131">
        <f t="shared" si="6"/>
        <v>50823.68</v>
      </c>
    </row>
    <row r="23" spans="2:9" ht="12.75">
      <c r="B23" s="149" t="s">
        <v>344</v>
      </c>
      <c r="C23" s="150"/>
      <c r="D23" s="131">
        <v>7553922.33</v>
      </c>
      <c r="E23" s="131">
        <v>5042126.17</v>
      </c>
      <c r="F23" s="131">
        <f t="shared" si="5"/>
        <v>12596048.5</v>
      </c>
      <c r="G23" s="131">
        <v>10202587.67</v>
      </c>
      <c r="H23" s="131">
        <v>9528847.36</v>
      </c>
      <c r="I23" s="131">
        <f t="shared" si="6"/>
        <v>2393460.83</v>
      </c>
    </row>
    <row r="24" spans="2:9" ht="12.75">
      <c r="B24" s="149" t="s">
        <v>345</v>
      </c>
      <c r="C24" s="150"/>
      <c r="D24" s="131">
        <v>2975216.43</v>
      </c>
      <c r="E24" s="131">
        <v>10536631</v>
      </c>
      <c r="F24" s="131">
        <f t="shared" si="5"/>
        <v>13511847.43</v>
      </c>
      <c r="G24" s="131">
        <v>10718810.46</v>
      </c>
      <c r="H24" s="131">
        <v>3850013.05</v>
      </c>
      <c r="I24" s="131">
        <f t="shared" si="6"/>
        <v>2793036.969999999</v>
      </c>
    </row>
    <row r="25" spans="2:9" ht="12.75">
      <c r="B25" s="149" t="s">
        <v>346</v>
      </c>
      <c r="C25" s="150"/>
      <c r="D25" s="131">
        <v>57817103.5</v>
      </c>
      <c r="E25" s="131">
        <v>18345979.349999998</v>
      </c>
      <c r="F25" s="131">
        <f t="shared" si="5"/>
        <v>76163082.85</v>
      </c>
      <c r="G25" s="131">
        <v>75773048.87</v>
      </c>
      <c r="H25" s="131">
        <v>69380459.45</v>
      </c>
      <c r="I25" s="131">
        <f t="shared" si="6"/>
        <v>390033.9799999893</v>
      </c>
    </row>
    <row r="26" spans="2:9" ht="12.75">
      <c r="B26" s="149" t="s">
        <v>347</v>
      </c>
      <c r="C26" s="150"/>
      <c r="D26" s="131">
        <v>8198110.3</v>
      </c>
      <c r="E26" s="131">
        <v>-4065590.43</v>
      </c>
      <c r="F26" s="131">
        <f t="shared" si="5"/>
        <v>4132519.8699999996</v>
      </c>
      <c r="G26" s="131">
        <v>1360674.2999999998</v>
      </c>
      <c r="H26" s="131">
        <v>1215046.39</v>
      </c>
      <c r="I26" s="131">
        <f t="shared" si="6"/>
        <v>2771845.57</v>
      </c>
    </row>
    <row r="27" spans="2:9" ht="12.75">
      <c r="B27" s="149" t="s">
        <v>348</v>
      </c>
      <c r="C27" s="150"/>
      <c r="D27" s="131">
        <v>11800</v>
      </c>
      <c r="E27" s="131">
        <v>-1306.17</v>
      </c>
      <c r="F27" s="131">
        <f t="shared" si="5"/>
        <v>10493.83</v>
      </c>
      <c r="G27" s="131">
        <v>290</v>
      </c>
      <c r="H27" s="131">
        <v>290</v>
      </c>
      <c r="I27" s="131">
        <f t="shared" si="6"/>
        <v>10203.83</v>
      </c>
    </row>
    <row r="28" spans="2:9" ht="12.75">
      <c r="B28" s="149" t="s">
        <v>349</v>
      </c>
      <c r="C28" s="150"/>
      <c r="D28" s="131">
        <v>13518723.92</v>
      </c>
      <c r="E28" s="131">
        <v>1323030.3499999999</v>
      </c>
      <c r="F28" s="131">
        <f t="shared" si="5"/>
        <v>14841754.27</v>
      </c>
      <c r="G28" s="131">
        <v>6033578.05</v>
      </c>
      <c r="H28" s="131">
        <v>4773033.62</v>
      </c>
      <c r="I28" s="131">
        <f t="shared" si="6"/>
        <v>8808176.219999999</v>
      </c>
    </row>
    <row r="29" spans="2:9" ht="12.75">
      <c r="B29" s="147" t="s">
        <v>350</v>
      </c>
      <c r="C29" s="148"/>
      <c r="D29" s="151">
        <f aca="true" t="shared" si="7" ref="D29:I29">SUM(D30:D38)</f>
        <v>332229130.56</v>
      </c>
      <c r="E29" s="151">
        <f t="shared" si="7"/>
        <v>164577448.73999998</v>
      </c>
      <c r="F29" s="151">
        <f t="shared" si="7"/>
        <v>496806579.29999995</v>
      </c>
      <c r="G29" s="151">
        <f>SUM(G30:G38)</f>
        <v>433416069.68999994</v>
      </c>
      <c r="H29" s="151">
        <f>SUM(H30:H38)</f>
        <v>408760820.86999995</v>
      </c>
      <c r="I29" s="151">
        <f t="shared" si="7"/>
        <v>63390509.60999999</v>
      </c>
    </row>
    <row r="30" spans="2:9" ht="12.75">
      <c r="B30" s="149" t="s">
        <v>351</v>
      </c>
      <c r="C30" s="150"/>
      <c r="D30" s="131">
        <v>30257411.74</v>
      </c>
      <c r="E30" s="131">
        <v>-720924.28</v>
      </c>
      <c r="F30" s="131">
        <f aca="true" t="shared" si="8" ref="F30:F38">D30+E30</f>
        <v>29536487.459999997</v>
      </c>
      <c r="G30" s="131">
        <v>15334755.37</v>
      </c>
      <c r="H30" s="131">
        <v>11703647.51</v>
      </c>
      <c r="I30" s="131">
        <f t="shared" si="6"/>
        <v>14201732.089999998</v>
      </c>
    </row>
    <row r="31" spans="2:9" ht="12.75">
      <c r="B31" s="149" t="s">
        <v>352</v>
      </c>
      <c r="C31" s="150"/>
      <c r="D31" s="131">
        <v>28041488.81</v>
      </c>
      <c r="E31" s="131">
        <v>3225616.89</v>
      </c>
      <c r="F31" s="131">
        <f t="shared" si="8"/>
        <v>31267105.7</v>
      </c>
      <c r="G31" s="131">
        <v>27478833.56</v>
      </c>
      <c r="H31" s="131">
        <v>25285225.61</v>
      </c>
      <c r="I31" s="131">
        <f t="shared" si="6"/>
        <v>3788272.1400000006</v>
      </c>
    </row>
    <row r="32" spans="2:9" ht="12.75">
      <c r="B32" s="149" t="s">
        <v>353</v>
      </c>
      <c r="C32" s="150"/>
      <c r="D32" s="131">
        <v>39802909.75</v>
      </c>
      <c r="E32" s="131">
        <v>22609602.6</v>
      </c>
      <c r="F32" s="131">
        <f t="shared" si="8"/>
        <v>62412512.35</v>
      </c>
      <c r="G32" s="131">
        <v>62203096.28</v>
      </c>
      <c r="H32" s="131">
        <v>57134222.82</v>
      </c>
      <c r="I32" s="131">
        <f t="shared" si="6"/>
        <v>209416.0700000003</v>
      </c>
    </row>
    <row r="33" spans="2:9" ht="12.75">
      <c r="B33" s="149" t="s">
        <v>354</v>
      </c>
      <c r="C33" s="150"/>
      <c r="D33" s="131">
        <v>63167664.02</v>
      </c>
      <c r="E33" s="131">
        <v>52709103.269999996</v>
      </c>
      <c r="F33" s="151">
        <f t="shared" si="8"/>
        <v>115876767.28999999</v>
      </c>
      <c r="G33" s="131">
        <v>114162880.26</v>
      </c>
      <c r="H33" s="131">
        <v>113730390.71</v>
      </c>
      <c r="I33" s="152">
        <f t="shared" si="6"/>
        <v>1713887.0299999863</v>
      </c>
    </row>
    <row r="34" spans="2:9" ht="12.75">
      <c r="B34" s="149" t="s">
        <v>355</v>
      </c>
      <c r="C34" s="150"/>
      <c r="D34" s="131">
        <v>15312524.77</v>
      </c>
      <c r="E34" s="131">
        <v>5571176.989999995</v>
      </c>
      <c r="F34" s="131">
        <f t="shared" si="8"/>
        <v>20883701.759999994</v>
      </c>
      <c r="G34" s="131">
        <v>17950414.749999993</v>
      </c>
      <c r="H34" s="131">
        <v>16542170.940000005</v>
      </c>
      <c r="I34" s="131">
        <f t="shared" si="6"/>
        <v>2933287.0100000016</v>
      </c>
    </row>
    <row r="35" spans="2:9" ht="12.75">
      <c r="B35" s="149" t="s">
        <v>356</v>
      </c>
      <c r="C35" s="150"/>
      <c r="D35" s="131">
        <v>50201199.4</v>
      </c>
      <c r="E35" s="131">
        <v>765593.94</v>
      </c>
      <c r="F35" s="131">
        <f t="shared" si="8"/>
        <v>50966793.339999996</v>
      </c>
      <c r="G35" s="131">
        <v>47789747.41</v>
      </c>
      <c r="H35" s="131">
        <v>45251051.5</v>
      </c>
      <c r="I35" s="131">
        <f t="shared" si="6"/>
        <v>3177045.9299999997</v>
      </c>
    </row>
    <row r="36" spans="2:9" ht="12.75">
      <c r="B36" s="149" t="s">
        <v>357</v>
      </c>
      <c r="C36" s="150"/>
      <c r="D36" s="131">
        <v>25654187.26</v>
      </c>
      <c r="E36" s="131">
        <v>-2907405.11</v>
      </c>
      <c r="F36" s="131">
        <f t="shared" si="8"/>
        <v>22746782.150000002</v>
      </c>
      <c r="G36" s="131">
        <v>9666250.03</v>
      </c>
      <c r="H36" s="131">
        <v>9092272.62</v>
      </c>
      <c r="I36" s="131">
        <f t="shared" si="6"/>
        <v>13080532.120000003</v>
      </c>
    </row>
    <row r="37" spans="2:9" ht="12.75">
      <c r="B37" s="149" t="s">
        <v>358</v>
      </c>
      <c r="C37" s="150"/>
      <c r="D37" s="131">
        <v>35965994.04</v>
      </c>
      <c r="E37" s="131">
        <v>2832863.19</v>
      </c>
      <c r="F37" s="131">
        <f t="shared" si="8"/>
        <v>38798857.23</v>
      </c>
      <c r="G37" s="131">
        <v>14602008.5</v>
      </c>
      <c r="H37" s="131">
        <v>14229412.9</v>
      </c>
      <c r="I37" s="131">
        <f t="shared" si="6"/>
        <v>24196848.729999997</v>
      </c>
    </row>
    <row r="38" spans="2:9" ht="12.75">
      <c r="B38" s="149" t="s">
        <v>359</v>
      </c>
      <c r="C38" s="150"/>
      <c r="D38" s="131">
        <v>43825750.77</v>
      </c>
      <c r="E38" s="131">
        <v>80491821.25</v>
      </c>
      <c r="F38" s="131">
        <f t="shared" si="8"/>
        <v>124317572.02000001</v>
      </c>
      <c r="G38" s="131">
        <v>124228083.53</v>
      </c>
      <c r="H38" s="131">
        <v>115792426.26</v>
      </c>
      <c r="I38" s="131">
        <f t="shared" si="6"/>
        <v>89488.49000000954</v>
      </c>
    </row>
    <row r="39" spans="2:9" ht="25.5" customHeight="1">
      <c r="B39" s="242" t="s">
        <v>360</v>
      </c>
      <c r="C39" s="243"/>
      <c r="D39" s="131">
        <f aca="true" t="shared" si="9" ref="D39:I39">SUM(D40:D48)</f>
        <v>3106964493</v>
      </c>
      <c r="E39" s="131">
        <f t="shared" si="9"/>
        <v>181575678.5</v>
      </c>
      <c r="F39" s="131">
        <f>SUM(F40:F48)</f>
        <v>3288540171.5</v>
      </c>
      <c r="G39" s="131">
        <f>SUM(G40:G48)</f>
        <v>2633609905.5499988</v>
      </c>
      <c r="H39" s="131">
        <f>SUM(H40:H48)</f>
        <v>2531667291.6600003</v>
      </c>
      <c r="I39" s="131">
        <f t="shared" si="9"/>
        <v>654930265.9500011</v>
      </c>
    </row>
    <row r="40" spans="2:9" ht="12.75">
      <c r="B40" s="149" t="s">
        <v>361</v>
      </c>
      <c r="C40" s="150"/>
      <c r="D40" s="131">
        <v>2643813277</v>
      </c>
      <c r="E40" s="131">
        <v>137696663.5</v>
      </c>
      <c r="F40" s="131">
        <f>D40+E40</f>
        <v>2781509940.5</v>
      </c>
      <c r="G40" s="131">
        <v>2261357364.409999</v>
      </c>
      <c r="H40" s="131">
        <v>2180632862.9000006</v>
      </c>
      <c r="I40" s="131">
        <f t="shared" si="6"/>
        <v>520152576.0900011</v>
      </c>
    </row>
    <row r="41" spans="2:9" ht="12.75">
      <c r="B41" s="149" t="s">
        <v>362</v>
      </c>
      <c r="C41" s="150"/>
      <c r="D41" s="131">
        <v>199179082</v>
      </c>
      <c r="E41" s="131">
        <v>0</v>
      </c>
      <c r="F41" s="131">
        <f aca="true" t="shared" si="10" ref="F41:F83">D41+E41</f>
        <v>199179082</v>
      </c>
      <c r="G41" s="131">
        <v>177489791.38</v>
      </c>
      <c r="H41" s="131">
        <v>168114506.43</v>
      </c>
      <c r="I41" s="131">
        <f t="shared" si="6"/>
        <v>21689290.620000005</v>
      </c>
    </row>
    <row r="42" spans="2:9" ht="12.75">
      <c r="B42" s="149" t="s">
        <v>363</v>
      </c>
      <c r="C42" s="150"/>
      <c r="D42" s="131">
        <v>7180281</v>
      </c>
      <c r="E42" s="131">
        <v>2563239</v>
      </c>
      <c r="F42" s="131">
        <f t="shared" si="10"/>
        <v>9743520</v>
      </c>
      <c r="G42" s="131">
        <v>2477321.6</v>
      </c>
      <c r="H42" s="131">
        <v>2065862.48</v>
      </c>
      <c r="I42" s="131">
        <f t="shared" si="6"/>
        <v>7266198.4</v>
      </c>
    </row>
    <row r="43" spans="2:9" ht="12.75">
      <c r="B43" s="149" t="s">
        <v>364</v>
      </c>
      <c r="C43" s="150"/>
      <c r="D43" s="131">
        <v>71930543</v>
      </c>
      <c r="E43" s="131">
        <v>41315776</v>
      </c>
      <c r="F43" s="131">
        <f t="shared" si="10"/>
        <v>113246319</v>
      </c>
      <c r="G43" s="131">
        <v>102742669</v>
      </c>
      <c r="H43" s="131">
        <v>92925649.15</v>
      </c>
      <c r="I43" s="131">
        <f t="shared" si="6"/>
        <v>10503650</v>
      </c>
    </row>
    <row r="44" spans="2:9" ht="12.75">
      <c r="B44" s="149" t="s">
        <v>365</v>
      </c>
      <c r="C44" s="150"/>
      <c r="D44" s="131">
        <v>183831310</v>
      </c>
      <c r="E44" s="131">
        <v>0</v>
      </c>
      <c r="F44" s="131">
        <f t="shared" si="10"/>
        <v>183831310</v>
      </c>
      <c r="G44" s="131">
        <v>88692759.16</v>
      </c>
      <c r="H44" s="131">
        <v>87178410.69999999</v>
      </c>
      <c r="I44" s="131">
        <f t="shared" si="6"/>
        <v>95138550.84</v>
      </c>
    </row>
    <row r="45" spans="2:9" ht="12.75">
      <c r="B45" s="149" t="s">
        <v>366</v>
      </c>
      <c r="C45" s="150"/>
      <c r="D45" s="131">
        <v>0</v>
      </c>
      <c r="E45" s="131">
        <v>0</v>
      </c>
      <c r="F45" s="131">
        <f t="shared" si="10"/>
        <v>0</v>
      </c>
      <c r="G45" s="131">
        <v>0</v>
      </c>
      <c r="H45" s="131">
        <v>0</v>
      </c>
      <c r="I45" s="131">
        <f t="shared" si="6"/>
        <v>0</v>
      </c>
    </row>
    <row r="46" spans="2:9" ht="12.75">
      <c r="B46" s="149" t="s">
        <v>367</v>
      </c>
      <c r="C46" s="150"/>
      <c r="D46" s="131">
        <v>0</v>
      </c>
      <c r="E46" s="131">
        <v>0</v>
      </c>
      <c r="F46" s="131">
        <f t="shared" si="10"/>
        <v>0</v>
      </c>
      <c r="G46" s="131">
        <v>0</v>
      </c>
      <c r="H46" s="131">
        <v>0</v>
      </c>
      <c r="I46" s="131">
        <f t="shared" si="6"/>
        <v>0</v>
      </c>
    </row>
    <row r="47" spans="2:9" ht="12.75">
      <c r="B47" s="149" t="s">
        <v>368</v>
      </c>
      <c r="C47" s="150"/>
      <c r="D47" s="131">
        <v>1030000</v>
      </c>
      <c r="E47" s="131">
        <v>0</v>
      </c>
      <c r="F47" s="131">
        <f t="shared" si="10"/>
        <v>1030000</v>
      </c>
      <c r="G47" s="131">
        <v>850000</v>
      </c>
      <c r="H47" s="131">
        <v>750000</v>
      </c>
      <c r="I47" s="131">
        <f t="shared" si="6"/>
        <v>180000</v>
      </c>
    </row>
    <row r="48" spans="2:9" ht="12.75">
      <c r="B48" s="149" t="s">
        <v>369</v>
      </c>
      <c r="C48" s="150"/>
      <c r="D48" s="131">
        <v>0</v>
      </c>
      <c r="E48" s="131">
        <v>0</v>
      </c>
      <c r="F48" s="131">
        <f t="shared" si="10"/>
        <v>0</v>
      </c>
      <c r="G48" s="131">
        <v>0</v>
      </c>
      <c r="H48" s="131">
        <v>0</v>
      </c>
      <c r="I48" s="131">
        <f t="shared" si="6"/>
        <v>0</v>
      </c>
    </row>
    <row r="49" spans="2:9" ht="12.75">
      <c r="B49" s="242" t="s">
        <v>370</v>
      </c>
      <c r="C49" s="243"/>
      <c r="D49" s="131">
        <f aca="true" t="shared" si="11" ref="D49:I49">SUM(D50:D58)</f>
        <v>54994945.11000001</v>
      </c>
      <c r="E49" s="131">
        <f t="shared" si="11"/>
        <v>10878733.83</v>
      </c>
      <c r="F49" s="131">
        <f t="shared" si="11"/>
        <v>65873678.940000005</v>
      </c>
      <c r="G49" s="131">
        <f>SUM(G50:G58)</f>
        <v>23566467.99</v>
      </c>
      <c r="H49" s="131">
        <f>SUM(H50:H58)</f>
        <v>22488073.8</v>
      </c>
      <c r="I49" s="131">
        <f t="shared" si="11"/>
        <v>42307210.95</v>
      </c>
    </row>
    <row r="50" spans="2:9" ht="12.75">
      <c r="B50" s="149" t="s">
        <v>371</v>
      </c>
      <c r="C50" s="150"/>
      <c r="D50" s="131">
        <v>37201696.46</v>
      </c>
      <c r="E50" s="131">
        <v>234936.64</v>
      </c>
      <c r="F50" s="131">
        <f t="shared" si="10"/>
        <v>37436633.1</v>
      </c>
      <c r="G50" s="131">
        <v>6310819.569999999</v>
      </c>
      <c r="H50" s="131">
        <v>5395589.22</v>
      </c>
      <c r="I50" s="131">
        <f t="shared" si="6"/>
        <v>31125813.53</v>
      </c>
    </row>
    <row r="51" spans="2:9" ht="12.75">
      <c r="B51" s="149" t="s">
        <v>372</v>
      </c>
      <c r="C51" s="150"/>
      <c r="D51" s="131">
        <v>1546901.85</v>
      </c>
      <c r="E51" s="131">
        <v>-407501.31</v>
      </c>
      <c r="F51" s="131">
        <f t="shared" si="10"/>
        <v>1139400.54</v>
      </c>
      <c r="G51" s="131">
        <v>903976.31</v>
      </c>
      <c r="H51" s="131">
        <v>885110.07</v>
      </c>
      <c r="I51" s="131">
        <f t="shared" si="6"/>
        <v>235424.22999999998</v>
      </c>
    </row>
    <row r="52" spans="2:9" ht="12.75">
      <c r="B52" s="149" t="s">
        <v>373</v>
      </c>
      <c r="C52" s="150"/>
      <c r="D52" s="131">
        <v>6200</v>
      </c>
      <c r="E52" s="131">
        <v>159325.01</v>
      </c>
      <c r="F52" s="131">
        <f t="shared" si="10"/>
        <v>165525.01</v>
      </c>
      <c r="G52" s="131">
        <v>158323.85</v>
      </c>
      <c r="H52" s="131">
        <v>158323.85</v>
      </c>
      <c r="I52" s="131">
        <f t="shared" si="6"/>
        <v>7201.1600000000035</v>
      </c>
    </row>
    <row r="53" spans="2:9" ht="12.75">
      <c r="B53" s="149" t="s">
        <v>374</v>
      </c>
      <c r="C53" s="150"/>
      <c r="D53" s="131">
        <v>4757272.6</v>
      </c>
      <c r="E53" s="131">
        <v>1663263.64</v>
      </c>
      <c r="F53" s="131">
        <f t="shared" si="10"/>
        <v>6420536.239999999</v>
      </c>
      <c r="G53" s="131">
        <v>4522094</v>
      </c>
      <c r="H53" s="131">
        <v>4522094</v>
      </c>
      <c r="I53" s="131">
        <f t="shared" si="6"/>
        <v>1898442.2399999993</v>
      </c>
    </row>
    <row r="54" spans="2:9" ht="12.75">
      <c r="B54" s="149" t="s">
        <v>375</v>
      </c>
      <c r="C54" s="150"/>
      <c r="D54" s="131">
        <v>0</v>
      </c>
      <c r="E54" s="131">
        <v>0</v>
      </c>
      <c r="F54" s="131">
        <f t="shared" si="10"/>
        <v>0</v>
      </c>
      <c r="G54" s="131">
        <v>0</v>
      </c>
      <c r="H54" s="131">
        <v>0</v>
      </c>
      <c r="I54" s="131">
        <f t="shared" si="6"/>
        <v>0</v>
      </c>
    </row>
    <row r="55" spans="2:9" ht="12.75">
      <c r="B55" s="149" t="s">
        <v>376</v>
      </c>
      <c r="C55" s="150"/>
      <c r="D55" s="131">
        <v>6998979.2</v>
      </c>
      <c r="E55" s="131">
        <v>8994551.33</v>
      </c>
      <c r="F55" s="131">
        <f t="shared" si="10"/>
        <v>15993530.530000001</v>
      </c>
      <c r="G55" s="131">
        <v>10445072.96</v>
      </c>
      <c r="H55" s="131">
        <v>10300775.36</v>
      </c>
      <c r="I55" s="131">
        <f t="shared" si="6"/>
        <v>5548457.57</v>
      </c>
    </row>
    <row r="56" spans="2:9" ht="12.75">
      <c r="B56" s="149" t="s">
        <v>377</v>
      </c>
      <c r="C56" s="150"/>
      <c r="D56" s="131">
        <v>0</v>
      </c>
      <c r="E56" s="131">
        <v>0</v>
      </c>
      <c r="F56" s="131">
        <f t="shared" si="10"/>
        <v>0</v>
      </c>
      <c r="G56" s="131">
        <v>0</v>
      </c>
      <c r="H56" s="131">
        <v>0</v>
      </c>
      <c r="I56" s="131">
        <f t="shared" si="6"/>
        <v>0</v>
      </c>
    </row>
    <row r="57" spans="2:9" ht="12.75">
      <c r="B57" s="149" t="s">
        <v>378</v>
      </c>
      <c r="C57" s="150"/>
      <c r="D57" s="131">
        <v>3101550</v>
      </c>
      <c r="E57" s="131">
        <v>0</v>
      </c>
      <c r="F57" s="131">
        <f t="shared" si="10"/>
        <v>3101550</v>
      </c>
      <c r="G57" s="131">
        <v>761681.3399999999</v>
      </c>
      <c r="H57" s="131">
        <v>761681.3399999999</v>
      </c>
      <c r="I57" s="131">
        <f t="shared" si="6"/>
        <v>2339868.66</v>
      </c>
    </row>
    <row r="58" spans="2:9" ht="12.75">
      <c r="B58" s="149" t="s">
        <v>379</v>
      </c>
      <c r="C58" s="150"/>
      <c r="D58" s="131">
        <v>1382345</v>
      </c>
      <c r="E58" s="131">
        <v>234158.52000000002</v>
      </c>
      <c r="F58" s="131">
        <f t="shared" si="10"/>
        <v>1616503.52</v>
      </c>
      <c r="G58" s="131">
        <v>464499.95999999996</v>
      </c>
      <c r="H58" s="131">
        <v>464499.95999999996</v>
      </c>
      <c r="I58" s="131">
        <f t="shared" si="6"/>
        <v>1152003.56</v>
      </c>
    </row>
    <row r="59" spans="2:9" ht="12.75">
      <c r="B59" s="147" t="s">
        <v>380</v>
      </c>
      <c r="C59" s="148"/>
      <c r="D59" s="131">
        <f>SUM(D60:D62)</f>
        <v>7969477</v>
      </c>
      <c r="E59" s="131">
        <f>SUM(E60:E62)</f>
        <v>55057569.34000002</v>
      </c>
      <c r="F59" s="131">
        <f>SUM(F60:F62)</f>
        <v>63027046.34000002</v>
      </c>
      <c r="G59" s="131">
        <f>SUM(G60:G62)</f>
        <v>20697410.870000005</v>
      </c>
      <c r="H59" s="131">
        <f>SUM(H60:H62)</f>
        <v>17528847.859999985</v>
      </c>
      <c r="I59" s="131">
        <f t="shared" si="6"/>
        <v>42329635.47000001</v>
      </c>
    </row>
    <row r="60" spans="2:9" ht="12.75">
      <c r="B60" s="149" t="s">
        <v>381</v>
      </c>
      <c r="C60" s="150"/>
      <c r="D60" s="131">
        <v>6915788</v>
      </c>
      <c r="E60" s="131">
        <v>54761258.34000002</v>
      </c>
      <c r="F60" s="131">
        <f t="shared" si="10"/>
        <v>61677046.34000002</v>
      </c>
      <c r="G60" s="131">
        <v>20697410.870000005</v>
      </c>
      <c r="H60" s="131">
        <v>17528847.859999985</v>
      </c>
      <c r="I60" s="131">
        <f t="shared" si="6"/>
        <v>40979635.47000001</v>
      </c>
    </row>
    <row r="61" spans="2:9" ht="12.75">
      <c r="B61" s="149" t="s">
        <v>382</v>
      </c>
      <c r="C61" s="150"/>
      <c r="D61" s="131">
        <v>0</v>
      </c>
      <c r="E61" s="131">
        <v>0</v>
      </c>
      <c r="F61" s="131">
        <f t="shared" si="10"/>
        <v>0</v>
      </c>
      <c r="G61" s="131">
        <v>0</v>
      </c>
      <c r="H61" s="131">
        <v>0</v>
      </c>
      <c r="I61" s="131">
        <f t="shared" si="6"/>
        <v>0</v>
      </c>
    </row>
    <row r="62" spans="2:9" ht="12.75">
      <c r="B62" s="149" t="s">
        <v>383</v>
      </c>
      <c r="C62" s="150"/>
      <c r="D62" s="131">
        <v>1053689</v>
      </c>
      <c r="E62" s="131">
        <v>296311</v>
      </c>
      <c r="F62" s="131">
        <f t="shared" si="10"/>
        <v>1350000</v>
      </c>
      <c r="G62" s="131">
        <v>0</v>
      </c>
      <c r="H62" s="131">
        <v>0</v>
      </c>
      <c r="I62" s="131">
        <f t="shared" si="6"/>
        <v>1350000</v>
      </c>
    </row>
    <row r="63" spans="2:9" ht="12.75">
      <c r="B63" s="242" t="s">
        <v>384</v>
      </c>
      <c r="C63" s="243"/>
      <c r="D63" s="131">
        <f>D64+D65+D66+D67+D68+D70+D71</f>
        <v>1000000</v>
      </c>
      <c r="E63" s="131">
        <f>E64+E65+E66+E67+E68+E70+E71</f>
        <v>177930.76</v>
      </c>
      <c r="F63" s="131">
        <f>F64+F65+F66+F67+F68+F70+F71</f>
        <v>1177930.76</v>
      </c>
      <c r="G63" s="131">
        <f>G64+G65+G66+G67+G68+G70+G71</f>
        <v>177930.76</v>
      </c>
      <c r="H63" s="131">
        <f>H64+H65+H66+H67+H68+H70+H71</f>
        <v>177930.76</v>
      </c>
      <c r="I63" s="131">
        <f t="shared" si="6"/>
        <v>1000000</v>
      </c>
    </row>
    <row r="64" spans="2:9" ht="12.75">
      <c r="B64" s="149" t="s">
        <v>385</v>
      </c>
      <c r="C64" s="150"/>
      <c r="D64" s="131">
        <v>0</v>
      </c>
      <c r="E64" s="131">
        <v>0</v>
      </c>
      <c r="F64" s="131">
        <f t="shared" si="10"/>
        <v>0</v>
      </c>
      <c r="G64" s="131">
        <v>0</v>
      </c>
      <c r="H64" s="131">
        <v>0</v>
      </c>
      <c r="I64" s="131">
        <f t="shared" si="6"/>
        <v>0</v>
      </c>
    </row>
    <row r="65" spans="2:9" ht="12.75">
      <c r="B65" s="149" t="s">
        <v>386</v>
      </c>
      <c r="C65" s="150"/>
      <c r="D65" s="131">
        <v>0</v>
      </c>
      <c r="E65" s="131">
        <v>0</v>
      </c>
      <c r="F65" s="131">
        <f t="shared" si="10"/>
        <v>0</v>
      </c>
      <c r="G65" s="131">
        <v>0</v>
      </c>
      <c r="H65" s="131">
        <v>0</v>
      </c>
      <c r="I65" s="131">
        <f t="shared" si="6"/>
        <v>0</v>
      </c>
    </row>
    <row r="66" spans="2:9" ht="12.75">
      <c r="B66" s="149" t="s">
        <v>387</v>
      </c>
      <c r="C66" s="150"/>
      <c r="D66" s="131">
        <v>0</v>
      </c>
      <c r="E66" s="131">
        <v>0</v>
      </c>
      <c r="F66" s="131">
        <f t="shared" si="10"/>
        <v>0</v>
      </c>
      <c r="G66" s="131">
        <v>0</v>
      </c>
      <c r="H66" s="131">
        <v>0</v>
      </c>
      <c r="I66" s="131">
        <f t="shared" si="6"/>
        <v>0</v>
      </c>
    </row>
    <row r="67" spans="2:9" ht="12.75">
      <c r="B67" s="149" t="s">
        <v>388</v>
      </c>
      <c r="C67" s="150"/>
      <c r="D67" s="131">
        <v>0</v>
      </c>
      <c r="E67" s="131">
        <v>0</v>
      </c>
      <c r="F67" s="131">
        <f t="shared" si="10"/>
        <v>0</v>
      </c>
      <c r="G67" s="131">
        <v>0</v>
      </c>
      <c r="H67" s="131">
        <v>0</v>
      </c>
      <c r="I67" s="131">
        <f t="shared" si="6"/>
        <v>0</v>
      </c>
    </row>
    <row r="68" spans="2:9" ht="12.75">
      <c r="B68" s="149" t="s">
        <v>389</v>
      </c>
      <c r="C68" s="150"/>
      <c r="D68" s="131">
        <v>1000000</v>
      </c>
      <c r="E68" s="131">
        <v>177930.76</v>
      </c>
      <c r="F68" s="131">
        <f t="shared" si="10"/>
        <v>1177930.76</v>
      </c>
      <c r="G68" s="131">
        <v>177930.76</v>
      </c>
      <c r="H68" s="131">
        <v>177930.76</v>
      </c>
      <c r="I68" s="131">
        <f t="shared" si="6"/>
        <v>1000000</v>
      </c>
    </row>
    <row r="69" spans="2:9" ht="12.75">
      <c r="B69" s="153" t="s">
        <v>390</v>
      </c>
      <c r="C69" s="150"/>
      <c r="D69" s="131">
        <v>1000000</v>
      </c>
      <c r="E69" s="131">
        <v>0</v>
      </c>
      <c r="F69" s="131">
        <f t="shared" si="10"/>
        <v>1000000</v>
      </c>
      <c r="G69" s="131">
        <v>1000000</v>
      </c>
      <c r="H69" s="131">
        <v>0</v>
      </c>
      <c r="I69" s="131">
        <f t="shared" si="6"/>
        <v>0</v>
      </c>
    </row>
    <row r="70" spans="2:9" ht="12.75">
      <c r="B70" s="149" t="s">
        <v>391</v>
      </c>
      <c r="C70" s="150"/>
      <c r="D70" s="131">
        <v>0</v>
      </c>
      <c r="E70" s="131">
        <v>0</v>
      </c>
      <c r="F70" s="131">
        <f t="shared" si="10"/>
        <v>0</v>
      </c>
      <c r="G70" s="131">
        <v>0</v>
      </c>
      <c r="H70" s="131">
        <v>0</v>
      </c>
      <c r="I70" s="131">
        <f t="shared" si="6"/>
        <v>0</v>
      </c>
    </row>
    <row r="71" spans="2:9" ht="12.75">
      <c r="B71" s="149" t="s">
        <v>392</v>
      </c>
      <c r="C71" s="150"/>
      <c r="D71" s="131">
        <v>0</v>
      </c>
      <c r="E71" s="131">
        <v>0</v>
      </c>
      <c r="F71" s="131">
        <f t="shared" si="10"/>
        <v>0</v>
      </c>
      <c r="G71" s="131">
        <v>0</v>
      </c>
      <c r="H71" s="131">
        <v>0</v>
      </c>
      <c r="I71" s="131">
        <f t="shared" si="6"/>
        <v>0</v>
      </c>
    </row>
    <row r="72" spans="2:9" ht="12.75">
      <c r="B72" s="147" t="s">
        <v>393</v>
      </c>
      <c r="C72" s="148"/>
      <c r="D72" s="131">
        <f>SUM(D73:D75)</f>
        <v>2316999037</v>
      </c>
      <c r="E72" s="131">
        <f>SUM(E73:E75)</f>
        <v>13104756.889999976</v>
      </c>
      <c r="F72" s="131">
        <f>SUM(F73:F75)</f>
        <v>2330103793.89</v>
      </c>
      <c r="G72" s="131">
        <f>SUM(G73:G75)</f>
        <v>1822029010.7</v>
      </c>
      <c r="H72" s="131">
        <f>SUM(H73:H75)</f>
        <v>1813921139.68</v>
      </c>
      <c r="I72" s="131">
        <f t="shared" si="6"/>
        <v>508074783.1899998</v>
      </c>
    </row>
    <row r="73" spans="2:9" ht="12.75">
      <c r="B73" s="149" t="s">
        <v>394</v>
      </c>
      <c r="C73" s="150"/>
      <c r="D73" s="131">
        <v>2117161537</v>
      </c>
      <c r="E73" s="131">
        <v>10479528.99</v>
      </c>
      <c r="F73" s="131">
        <f t="shared" si="10"/>
        <v>2127641065.99</v>
      </c>
      <c r="G73" s="131">
        <v>1683724555.03</v>
      </c>
      <c r="H73" s="131">
        <v>1676593312.01</v>
      </c>
      <c r="I73" s="131">
        <f t="shared" si="6"/>
        <v>443916510.96000004</v>
      </c>
    </row>
    <row r="74" spans="2:9" ht="12.75">
      <c r="B74" s="149" t="s">
        <v>395</v>
      </c>
      <c r="C74" s="150"/>
      <c r="D74" s="131">
        <v>0</v>
      </c>
      <c r="E74" s="131">
        <v>0</v>
      </c>
      <c r="F74" s="131">
        <f t="shared" si="10"/>
        <v>0</v>
      </c>
      <c r="G74" s="131">
        <v>0</v>
      </c>
      <c r="H74" s="131">
        <v>0</v>
      </c>
      <c r="I74" s="131">
        <f t="shared" si="6"/>
        <v>0</v>
      </c>
    </row>
    <row r="75" spans="2:9" ht="12.75">
      <c r="B75" s="149" t="s">
        <v>396</v>
      </c>
      <c r="C75" s="150"/>
      <c r="D75" s="131">
        <v>199837500</v>
      </c>
      <c r="E75" s="131">
        <v>2625227.899999976</v>
      </c>
      <c r="F75" s="131">
        <f t="shared" si="10"/>
        <v>202462727.89999998</v>
      </c>
      <c r="G75" s="131">
        <v>138304455.67000008</v>
      </c>
      <c r="H75" s="131">
        <v>137327827.67000008</v>
      </c>
      <c r="I75" s="131">
        <f t="shared" si="6"/>
        <v>64158272.2299999</v>
      </c>
    </row>
    <row r="76" spans="2:9" ht="12.75">
      <c r="B76" s="147" t="s">
        <v>397</v>
      </c>
      <c r="C76" s="148"/>
      <c r="D76" s="131">
        <f>SUM(D77:D83)</f>
        <v>426204128</v>
      </c>
      <c r="E76" s="131">
        <f>SUM(E77:E83)</f>
        <v>100000</v>
      </c>
      <c r="F76" s="131">
        <f>SUM(F77:F83)</f>
        <v>426304128</v>
      </c>
      <c r="G76" s="131">
        <f>SUM(G77:G83)</f>
        <v>281772585.48999995</v>
      </c>
      <c r="H76" s="131">
        <f>SUM(H77:H83)</f>
        <v>281772585.48999995</v>
      </c>
      <c r="I76" s="131">
        <f t="shared" si="6"/>
        <v>144531542.51000005</v>
      </c>
    </row>
    <row r="77" spans="2:9" ht="12.75">
      <c r="B77" s="149" t="s">
        <v>398</v>
      </c>
      <c r="C77" s="150"/>
      <c r="D77" s="131">
        <v>0</v>
      </c>
      <c r="E77" s="131">
        <v>6940875.39</v>
      </c>
      <c r="F77" s="131">
        <f t="shared" si="10"/>
        <v>6940875.39</v>
      </c>
      <c r="G77" s="131">
        <v>6911268.589999996</v>
      </c>
      <c r="H77" s="131">
        <v>6911268.589999996</v>
      </c>
      <c r="I77" s="131">
        <f t="shared" si="6"/>
        <v>29606.80000000354</v>
      </c>
    </row>
    <row r="78" spans="2:9" ht="12.75">
      <c r="B78" s="149" t="s">
        <v>399</v>
      </c>
      <c r="C78" s="150"/>
      <c r="D78" s="131">
        <v>415204128</v>
      </c>
      <c r="E78" s="131">
        <v>-6840875.39</v>
      </c>
      <c r="F78" s="131">
        <f t="shared" si="10"/>
        <v>408363252.61</v>
      </c>
      <c r="G78" s="131">
        <v>274861316.9</v>
      </c>
      <c r="H78" s="131">
        <v>274861316.9</v>
      </c>
      <c r="I78" s="131">
        <f t="shared" si="6"/>
        <v>133501935.71000004</v>
      </c>
    </row>
    <row r="79" spans="2:9" ht="12.75">
      <c r="B79" s="149" t="s">
        <v>400</v>
      </c>
      <c r="C79" s="150"/>
      <c r="D79" s="131">
        <v>0</v>
      </c>
      <c r="E79" s="131">
        <v>0</v>
      </c>
      <c r="F79" s="131">
        <f t="shared" si="10"/>
        <v>0</v>
      </c>
      <c r="G79" s="131">
        <v>0</v>
      </c>
      <c r="H79" s="131">
        <v>0</v>
      </c>
      <c r="I79" s="131">
        <f t="shared" si="6"/>
        <v>0</v>
      </c>
    </row>
    <row r="80" spans="2:9" ht="12.75">
      <c r="B80" s="149" t="s">
        <v>401</v>
      </c>
      <c r="C80" s="150"/>
      <c r="D80" s="131">
        <v>0</v>
      </c>
      <c r="E80" s="131">
        <v>0</v>
      </c>
      <c r="F80" s="131">
        <f t="shared" si="10"/>
        <v>0</v>
      </c>
      <c r="G80" s="131">
        <v>0</v>
      </c>
      <c r="H80" s="131">
        <v>0</v>
      </c>
      <c r="I80" s="131">
        <f t="shared" si="6"/>
        <v>0</v>
      </c>
    </row>
    <row r="81" spans="2:9" ht="12.75">
      <c r="B81" s="149" t="s">
        <v>402</v>
      </c>
      <c r="C81" s="150"/>
      <c r="D81" s="131">
        <v>0</v>
      </c>
      <c r="E81" s="131">
        <v>0</v>
      </c>
      <c r="F81" s="131">
        <f t="shared" si="10"/>
        <v>0</v>
      </c>
      <c r="G81" s="131">
        <v>0</v>
      </c>
      <c r="H81" s="131">
        <v>0</v>
      </c>
      <c r="I81" s="131">
        <f t="shared" si="6"/>
        <v>0</v>
      </c>
    </row>
    <row r="82" spans="2:9" ht="12.75">
      <c r="B82" s="149" t="s">
        <v>403</v>
      </c>
      <c r="C82" s="150"/>
      <c r="D82" s="131">
        <v>0</v>
      </c>
      <c r="E82" s="131">
        <v>0</v>
      </c>
      <c r="F82" s="131">
        <f t="shared" si="10"/>
        <v>0</v>
      </c>
      <c r="G82" s="131">
        <v>0</v>
      </c>
      <c r="H82" s="131">
        <v>0</v>
      </c>
      <c r="I82" s="131">
        <f t="shared" si="6"/>
        <v>0</v>
      </c>
    </row>
    <row r="83" spans="2:9" ht="12.75">
      <c r="B83" s="149" t="s">
        <v>404</v>
      </c>
      <c r="C83" s="150"/>
      <c r="D83" s="131">
        <v>11000000</v>
      </c>
      <c r="E83" s="131">
        <v>0</v>
      </c>
      <c r="F83" s="131">
        <f t="shared" si="10"/>
        <v>11000000</v>
      </c>
      <c r="G83" s="131">
        <v>0</v>
      </c>
      <c r="H83" s="131">
        <v>0</v>
      </c>
      <c r="I83" s="131">
        <f t="shared" si="6"/>
        <v>11000000</v>
      </c>
    </row>
    <row r="84" spans="2:9" ht="12.75">
      <c r="B84" s="154"/>
      <c r="C84" s="155"/>
      <c r="D84" s="156"/>
      <c r="E84" s="157"/>
      <c r="F84" s="157"/>
      <c r="G84" s="157"/>
      <c r="H84" s="157"/>
      <c r="I84" s="157"/>
    </row>
    <row r="85" spans="2:9" ht="12.75">
      <c r="B85" s="158" t="s">
        <v>405</v>
      </c>
      <c r="C85" s="159"/>
      <c r="D85" s="160">
        <f aca="true" t="shared" si="12" ref="D85:I85">D86+D104+D94+D114+D124+D134+D138+D147+D151</f>
        <v>11774804337</v>
      </c>
      <c r="E85" s="160">
        <f>E86+E104+E94+E114+E124+E134+E138+E147+E151</f>
        <v>1620629703.8400002</v>
      </c>
      <c r="F85" s="160">
        <f t="shared" si="12"/>
        <v>13395434040.84</v>
      </c>
      <c r="G85" s="160">
        <f t="shared" si="12"/>
        <v>9801882336.92</v>
      </c>
      <c r="H85" s="160">
        <f t="shared" si="12"/>
        <v>9765948942.39</v>
      </c>
      <c r="I85" s="160">
        <f t="shared" si="12"/>
        <v>3593551703.9199996</v>
      </c>
    </row>
    <row r="86" spans="2:9" ht="12.75">
      <c r="B86" s="147" t="s">
        <v>332</v>
      </c>
      <c r="C86" s="148"/>
      <c r="D86" s="131">
        <f>SUM(D87:D93)</f>
        <v>0</v>
      </c>
      <c r="E86" s="131">
        <f>SUM(E87:E93)</f>
        <v>382018427.56</v>
      </c>
      <c r="F86" s="131">
        <f>SUM(F87:F93)</f>
        <v>382018427.56</v>
      </c>
      <c r="G86" s="131">
        <f>SUM(G87:G93)</f>
        <v>311112132.43999994</v>
      </c>
      <c r="H86" s="131">
        <f>SUM(H87:H93)</f>
        <v>311112132.43999994</v>
      </c>
      <c r="I86" s="131">
        <f aca="true" t="shared" si="13" ref="I86:I149">F86-G86</f>
        <v>70906295.12000006</v>
      </c>
    </row>
    <row r="87" spans="2:9" ht="12.75">
      <c r="B87" s="149" t="s">
        <v>333</v>
      </c>
      <c r="C87" s="150"/>
      <c r="D87" s="131">
        <v>0</v>
      </c>
      <c r="E87" s="131">
        <v>237718649.12</v>
      </c>
      <c r="F87" s="131">
        <f aca="true" t="shared" si="14" ref="F87:F103">D87+E87</f>
        <v>237718649.12</v>
      </c>
      <c r="G87" s="131">
        <v>169716381.85</v>
      </c>
      <c r="H87" s="131">
        <v>169716381.85</v>
      </c>
      <c r="I87" s="131">
        <f t="shared" si="13"/>
        <v>68002267.27000001</v>
      </c>
    </row>
    <row r="88" spans="2:9" ht="12.75">
      <c r="B88" s="149" t="s">
        <v>334</v>
      </c>
      <c r="C88" s="150"/>
      <c r="D88" s="131">
        <v>0</v>
      </c>
      <c r="E88" s="131">
        <v>2234261.79</v>
      </c>
      <c r="F88" s="131">
        <f t="shared" si="14"/>
        <v>2234261.79</v>
      </c>
      <c r="G88" s="131">
        <v>2124466.04</v>
      </c>
      <c r="H88" s="131">
        <v>2124466.04</v>
      </c>
      <c r="I88" s="131">
        <f t="shared" si="13"/>
        <v>109795.75</v>
      </c>
    </row>
    <row r="89" spans="2:9" ht="12.75">
      <c r="B89" s="149" t="s">
        <v>335</v>
      </c>
      <c r="C89" s="150"/>
      <c r="D89" s="131">
        <v>0</v>
      </c>
      <c r="E89" s="131">
        <v>27151603.94</v>
      </c>
      <c r="F89" s="131">
        <f t="shared" si="14"/>
        <v>27151603.94</v>
      </c>
      <c r="G89" s="131">
        <v>25755037.7</v>
      </c>
      <c r="H89" s="131">
        <v>25755037.7</v>
      </c>
      <c r="I89" s="131">
        <f t="shared" si="13"/>
        <v>1396566.240000002</v>
      </c>
    </row>
    <row r="90" spans="2:9" ht="12.75">
      <c r="B90" s="149" t="s">
        <v>336</v>
      </c>
      <c r="C90" s="150"/>
      <c r="D90" s="131">
        <v>0</v>
      </c>
      <c r="E90" s="131">
        <v>26983584.77</v>
      </c>
      <c r="F90" s="131">
        <f t="shared" si="14"/>
        <v>26983584.77</v>
      </c>
      <c r="G90" s="131">
        <v>26189699.75</v>
      </c>
      <c r="H90" s="131">
        <v>26189699.75</v>
      </c>
      <c r="I90" s="131">
        <f t="shared" si="13"/>
        <v>793885.0199999996</v>
      </c>
    </row>
    <row r="91" spans="2:9" ht="12.75">
      <c r="B91" s="149" t="s">
        <v>337</v>
      </c>
      <c r="C91" s="150"/>
      <c r="D91" s="131">
        <v>0</v>
      </c>
      <c r="E91" s="131">
        <v>80711526.77</v>
      </c>
      <c r="F91" s="131">
        <f t="shared" si="14"/>
        <v>80711526.77</v>
      </c>
      <c r="G91" s="131">
        <v>80290377.2</v>
      </c>
      <c r="H91" s="131">
        <v>80290377.2</v>
      </c>
      <c r="I91" s="131">
        <f t="shared" si="13"/>
        <v>421149.56999999285</v>
      </c>
    </row>
    <row r="92" spans="2:9" ht="12.75">
      <c r="B92" s="149" t="s">
        <v>338</v>
      </c>
      <c r="C92" s="150"/>
      <c r="D92" s="131">
        <v>0</v>
      </c>
      <c r="E92" s="131">
        <v>0</v>
      </c>
      <c r="F92" s="131">
        <f t="shared" si="14"/>
        <v>0</v>
      </c>
      <c r="G92" s="131">
        <v>0</v>
      </c>
      <c r="H92" s="131">
        <v>0</v>
      </c>
      <c r="I92" s="131">
        <f t="shared" si="13"/>
        <v>0</v>
      </c>
    </row>
    <row r="93" spans="2:9" ht="12.75">
      <c r="B93" s="149" t="s">
        <v>339</v>
      </c>
      <c r="C93" s="150"/>
      <c r="D93" s="131">
        <v>0</v>
      </c>
      <c r="E93" s="131">
        <v>7218801.17</v>
      </c>
      <c r="F93" s="131">
        <f t="shared" si="14"/>
        <v>7218801.17</v>
      </c>
      <c r="G93" s="131">
        <v>7036169.9</v>
      </c>
      <c r="H93" s="131">
        <v>7036169.9</v>
      </c>
      <c r="I93" s="131">
        <f t="shared" si="13"/>
        <v>182631.26999999955</v>
      </c>
    </row>
    <row r="94" spans="2:9" ht="12.75">
      <c r="B94" s="147" t="s">
        <v>340</v>
      </c>
      <c r="C94" s="148"/>
      <c r="D94" s="131">
        <f>SUM(D95:D103)</f>
        <v>2600000</v>
      </c>
      <c r="E94" s="131">
        <f>SUM(E95:E103)</f>
        <v>563414.72</v>
      </c>
      <c r="F94" s="131">
        <f>SUM(F95:F103)</f>
        <v>3163414.7199999997</v>
      </c>
      <c r="G94" s="131">
        <f>SUM(G95:G103)</f>
        <v>770398.82</v>
      </c>
      <c r="H94" s="131">
        <f>SUM(H95:H103)</f>
        <v>307006.52</v>
      </c>
      <c r="I94" s="131">
        <f t="shared" si="13"/>
        <v>2393015.9</v>
      </c>
    </row>
    <row r="95" spans="2:9" ht="12.75">
      <c r="B95" s="149" t="s">
        <v>341</v>
      </c>
      <c r="C95" s="150"/>
      <c r="D95" s="131">
        <v>0</v>
      </c>
      <c r="E95" s="131">
        <v>233666.51</v>
      </c>
      <c r="F95" s="131">
        <f t="shared" si="14"/>
        <v>233666.51</v>
      </c>
      <c r="G95" s="131">
        <v>171464.51</v>
      </c>
      <c r="H95" s="131">
        <v>171464.51</v>
      </c>
      <c r="I95" s="131">
        <f t="shared" si="13"/>
        <v>62202</v>
      </c>
    </row>
    <row r="96" spans="2:9" ht="12.75">
      <c r="B96" s="149" t="s">
        <v>342</v>
      </c>
      <c r="C96" s="150"/>
      <c r="D96" s="131">
        <v>2600000</v>
      </c>
      <c r="E96" s="131">
        <v>5100</v>
      </c>
      <c r="F96" s="131">
        <f t="shared" si="14"/>
        <v>2605100</v>
      </c>
      <c r="G96" s="131">
        <v>535122.1</v>
      </c>
      <c r="H96" s="131">
        <v>71729.8</v>
      </c>
      <c r="I96" s="131">
        <f t="shared" si="13"/>
        <v>2069977.9</v>
      </c>
    </row>
    <row r="97" spans="2:9" ht="12.75">
      <c r="B97" s="149" t="s">
        <v>343</v>
      </c>
      <c r="C97" s="150"/>
      <c r="D97" s="131">
        <v>0</v>
      </c>
      <c r="E97" s="131">
        <v>0</v>
      </c>
      <c r="F97" s="131">
        <f t="shared" si="14"/>
        <v>0</v>
      </c>
      <c r="G97" s="131">
        <v>0</v>
      </c>
      <c r="H97" s="131">
        <v>0</v>
      </c>
      <c r="I97" s="131">
        <f t="shared" si="13"/>
        <v>0</v>
      </c>
    </row>
    <row r="98" spans="2:9" ht="12.75">
      <c r="B98" s="149" t="s">
        <v>344</v>
      </c>
      <c r="C98" s="150"/>
      <c r="D98" s="131">
        <v>0</v>
      </c>
      <c r="E98" s="131">
        <v>0</v>
      </c>
      <c r="F98" s="131">
        <f t="shared" si="14"/>
        <v>0</v>
      </c>
      <c r="G98" s="131">
        <v>0</v>
      </c>
      <c r="H98" s="131">
        <v>0</v>
      </c>
      <c r="I98" s="131">
        <f t="shared" si="13"/>
        <v>0</v>
      </c>
    </row>
    <row r="99" spans="2:9" ht="12.75">
      <c r="B99" s="149" t="s">
        <v>345</v>
      </c>
      <c r="C99" s="150"/>
      <c r="D99" s="131">
        <v>0</v>
      </c>
      <c r="E99" s="131">
        <v>0</v>
      </c>
      <c r="F99" s="131">
        <f t="shared" si="14"/>
        <v>0</v>
      </c>
      <c r="G99" s="131">
        <v>0</v>
      </c>
      <c r="H99" s="131">
        <v>0</v>
      </c>
      <c r="I99" s="131">
        <f t="shared" si="13"/>
        <v>0</v>
      </c>
    </row>
    <row r="100" spans="2:9" ht="12.75">
      <c r="B100" s="149" t="s">
        <v>346</v>
      </c>
      <c r="C100" s="150"/>
      <c r="D100" s="131">
        <v>0</v>
      </c>
      <c r="E100" s="131">
        <v>63980.8</v>
      </c>
      <c r="F100" s="131">
        <f t="shared" si="14"/>
        <v>63980.8</v>
      </c>
      <c r="G100" s="131">
        <v>34982.8</v>
      </c>
      <c r="H100" s="131">
        <v>34982.8</v>
      </c>
      <c r="I100" s="131">
        <f t="shared" si="13"/>
        <v>28998</v>
      </c>
    </row>
    <row r="101" spans="2:9" ht="12.75">
      <c r="B101" s="149" t="s">
        <v>347</v>
      </c>
      <c r="C101" s="150"/>
      <c r="D101" s="131">
        <v>0</v>
      </c>
      <c r="E101" s="131">
        <v>248528.08</v>
      </c>
      <c r="F101" s="131">
        <f t="shared" si="14"/>
        <v>248528.08</v>
      </c>
      <c r="G101" s="131">
        <v>16690.08</v>
      </c>
      <c r="H101" s="131">
        <v>16690.08</v>
      </c>
      <c r="I101" s="131">
        <f t="shared" si="13"/>
        <v>231838</v>
      </c>
    </row>
    <row r="102" spans="2:9" ht="12.75">
      <c r="B102" s="149" t="s">
        <v>348</v>
      </c>
      <c r="C102" s="150"/>
      <c r="D102" s="131">
        <v>0</v>
      </c>
      <c r="E102" s="131">
        <v>0</v>
      </c>
      <c r="F102" s="131">
        <f t="shared" si="14"/>
        <v>0</v>
      </c>
      <c r="G102" s="131">
        <v>0</v>
      </c>
      <c r="H102" s="131">
        <v>0</v>
      </c>
      <c r="I102" s="131">
        <f t="shared" si="13"/>
        <v>0</v>
      </c>
    </row>
    <row r="103" spans="2:9" ht="12.75">
      <c r="B103" s="149" t="s">
        <v>349</v>
      </c>
      <c r="C103" s="150"/>
      <c r="D103" s="131">
        <v>0</v>
      </c>
      <c r="E103" s="131">
        <v>12139.33</v>
      </c>
      <c r="F103" s="131">
        <f t="shared" si="14"/>
        <v>12139.33</v>
      </c>
      <c r="G103" s="131">
        <v>12139.33</v>
      </c>
      <c r="H103" s="131">
        <v>12139.33</v>
      </c>
      <c r="I103" s="131">
        <f t="shared" si="13"/>
        <v>0</v>
      </c>
    </row>
    <row r="104" spans="2:9" ht="12.75">
      <c r="B104" s="147" t="s">
        <v>350</v>
      </c>
      <c r="C104" s="148"/>
      <c r="D104" s="131">
        <f>SUM(D105:D113)</f>
        <v>0</v>
      </c>
      <c r="E104" s="131">
        <f>SUM(E105:E113)</f>
        <v>144137967.29000002</v>
      </c>
      <c r="F104" s="131">
        <f>SUM(F105:F113)</f>
        <v>144137967.29000002</v>
      </c>
      <c r="G104" s="131">
        <f>SUM(G105:G113)</f>
        <v>85700723.77</v>
      </c>
      <c r="H104" s="131">
        <f>SUM(H105:H113)</f>
        <v>85700723.77</v>
      </c>
      <c r="I104" s="131">
        <f t="shared" si="13"/>
        <v>58437243.520000026</v>
      </c>
    </row>
    <row r="105" spans="2:9" ht="12.75">
      <c r="B105" s="149" t="s">
        <v>351</v>
      </c>
      <c r="C105" s="150"/>
      <c r="D105" s="131">
        <v>0</v>
      </c>
      <c r="E105" s="131">
        <v>174000</v>
      </c>
      <c r="F105" s="131">
        <f>D105+E105</f>
        <v>174000</v>
      </c>
      <c r="G105" s="131">
        <v>0</v>
      </c>
      <c r="H105" s="131">
        <v>0</v>
      </c>
      <c r="I105" s="131">
        <f t="shared" si="13"/>
        <v>174000</v>
      </c>
    </row>
    <row r="106" spans="2:9" ht="12.75">
      <c r="B106" s="149" t="s">
        <v>352</v>
      </c>
      <c r="C106" s="150"/>
      <c r="D106" s="131">
        <v>0</v>
      </c>
      <c r="E106" s="131">
        <v>0</v>
      </c>
      <c r="F106" s="131">
        <f aca="true" t="shared" si="15" ref="F106:F113">D106+E106</f>
        <v>0</v>
      </c>
      <c r="G106" s="131">
        <v>0</v>
      </c>
      <c r="H106" s="131">
        <v>0</v>
      </c>
      <c r="I106" s="131">
        <f t="shared" si="13"/>
        <v>0</v>
      </c>
    </row>
    <row r="107" spans="2:9" ht="12.75">
      <c r="B107" s="149" t="s">
        <v>353</v>
      </c>
      <c r="C107" s="150"/>
      <c r="D107" s="131">
        <v>0</v>
      </c>
      <c r="E107" s="131">
        <v>8460605</v>
      </c>
      <c r="F107" s="131">
        <f t="shared" si="15"/>
        <v>8460605</v>
      </c>
      <c r="G107" s="131">
        <v>304689.58</v>
      </c>
      <c r="H107" s="131">
        <v>304689.58</v>
      </c>
      <c r="I107" s="131">
        <f t="shared" si="13"/>
        <v>8155915.42</v>
      </c>
    </row>
    <row r="108" spans="2:9" ht="12.75">
      <c r="B108" s="149" t="s">
        <v>354</v>
      </c>
      <c r="C108" s="150"/>
      <c r="D108" s="131">
        <v>0</v>
      </c>
      <c r="E108" s="131">
        <v>32830976.45</v>
      </c>
      <c r="F108" s="131">
        <f t="shared" si="15"/>
        <v>32830976.45</v>
      </c>
      <c r="G108" s="131">
        <v>32830976.45</v>
      </c>
      <c r="H108" s="131">
        <v>32830976.45</v>
      </c>
      <c r="I108" s="131">
        <f t="shared" si="13"/>
        <v>0</v>
      </c>
    </row>
    <row r="109" spans="2:9" ht="12.75">
      <c r="B109" s="149" t="s">
        <v>355</v>
      </c>
      <c r="C109" s="150"/>
      <c r="D109" s="131">
        <v>0</v>
      </c>
      <c r="E109" s="131">
        <v>102588684.84</v>
      </c>
      <c r="F109" s="131">
        <f t="shared" si="15"/>
        <v>102588684.84</v>
      </c>
      <c r="G109" s="131">
        <v>52516743.74</v>
      </c>
      <c r="H109" s="131">
        <v>52516743.74</v>
      </c>
      <c r="I109" s="131">
        <f t="shared" si="13"/>
        <v>50071941.1</v>
      </c>
    </row>
    <row r="110" spans="2:9" ht="12.75">
      <c r="B110" s="149" t="s">
        <v>356</v>
      </c>
      <c r="C110" s="150"/>
      <c r="D110" s="131">
        <v>0</v>
      </c>
      <c r="E110" s="131">
        <v>0</v>
      </c>
      <c r="F110" s="131">
        <f t="shared" si="15"/>
        <v>0</v>
      </c>
      <c r="G110" s="131">
        <v>0</v>
      </c>
      <c r="H110" s="131">
        <v>0</v>
      </c>
      <c r="I110" s="131">
        <f t="shared" si="13"/>
        <v>0</v>
      </c>
    </row>
    <row r="111" spans="2:9" ht="12.75">
      <c r="B111" s="149" t="s">
        <v>357</v>
      </c>
      <c r="C111" s="150"/>
      <c r="D111" s="131">
        <v>0</v>
      </c>
      <c r="E111" s="131">
        <v>31701</v>
      </c>
      <c r="F111" s="131">
        <f t="shared" si="15"/>
        <v>31701</v>
      </c>
      <c r="G111" s="131">
        <v>0</v>
      </c>
      <c r="H111" s="131">
        <v>0</v>
      </c>
      <c r="I111" s="131">
        <f t="shared" si="13"/>
        <v>31701</v>
      </c>
    </row>
    <row r="112" spans="2:9" ht="12.75">
      <c r="B112" s="149" t="s">
        <v>358</v>
      </c>
      <c r="C112" s="150"/>
      <c r="D112" s="131">
        <v>0</v>
      </c>
      <c r="E112" s="131">
        <v>52000</v>
      </c>
      <c r="F112" s="131">
        <f t="shared" si="15"/>
        <v>52000</v>
      </c>
      <c r="G112" s="131">
        <v>48314</v>
      </c>
      <c r="H112" s="131">
        <v>48314</v>
      </c>
      <c r="I112" s="131">
        <f t="shared" si="13"/>
        <v>3686</v>
      </c>
    </row>
    <row r="113" spans="2:9" ht="12.75">
      <c r="B113" s="149" t="s">
        <v>359</v>
      </c>
      <c r="C113" s="150"/>
      <c r="D113" s="131">
        <v>0</v>
      </c>
      <c r="E113" s="131">
        <v>0</v>
      </c>
      <c r="F113" s="131">
        <f t="shared" si="15"/>
        <v>0</v>
      </c>
      <c r="G113" s="131">
        <v>0</v>
      </c>
      <c r="H113" s="131">
        <v>0</v>
      </c>
      <c r="I113" s="131">
        <f t="shared" si="13"/>
        <v>0</v>
      </c>
    </row>
    <row r="114" spans="2:9" ht="25.5" customHeight="1">
      <c r="B114" s="242" t="s">
        <v>360</v>
      </c>
      <c r="C114" s="243"/>
      <c r="D114" s="131">
        <f>SUM(D115:D123)</f>
        <v>9396285963</v>
      </c>
      <c r="E114" s="131">
        <f>SUM(E115:E123)</f>
        <v>632935647.1700001</v>
      </c>
      <c r="F114" s="131">
        <f>SUM(F115:F123)</f>
        <v>10029221610.17</v>
      </c>
      <c r="G114" s="131">
        <f>SUM(G115:G123)</f>
        <v>7418361719.490001</v>
      </c>
      <c r="H114" s="131">
        <f>SUM(H115:H123)</f>
        <v>7390480896.9800005</v>
      </c>
      <c r="I114" s="131">
        <f t="shared" si="13"/>
        <v>2610859890.6799994</v>
      </c>
    </row>
    <row r="115" spans="2:9" ht="12.75">
      <c r="B115" s="149" t="s">
        <v>361</v>
      </c>
      <c r="C115" s="150"/>
      <c r="D115" s="131">
        <v>9196285963</v>
      </c>
      <c r="E115" s="131">
        <v>618899892.69</v>
      </c>
      <c r="F115" s="131">
        <f>D115+E115</f>
        <v>9815185855.69</v>
      </c>
      <c r="G115" s="131">
        <v>7273531046.64</v>
      </c>
      <c r="H115" s="131">
        <v>7245650224.13</v>
      </c>
      <c r="I115" s="131">
        <f t="shared" si="13"/>
        <v>2541654809.05</v>
      </c>
    </row>
    <row r="116" spans="2:9" ht="12.75">
      <c r="B116" s="149" t="s">
        <v>362</v>
      </c>
      <c r="C116" s="150"/>
      <c r="D116" s="131">
        <v>0</v>
      </c>
      <c r="E116" s="131">
        <v>0</v>
      </c>
      <c r="F116" s="131">
        <f aca="true" t="shared" si="16" ref="F116:F123">D116+E116</f>
        <v>0</v>
      </c>
      <c r="G116" s="131">
        <v>0</v>
      </c>
      <c r="H116" s="131">
        <v>0</v>
      </c>
      <c r="I116" s="131">
        <f t="shared" si="13"/>
        <v>0</v>
      </c>
    </row>
    <row r="117" spans="2:9" ht="12.75">
      <c r="B117" s="149" t="s">
        <v>363</v>
      </c>
      <c r="C117" s="150"/>
      <c r="D117" s="131">
        <v>0</v>
      </c>
      <c r="E117" s="131">
        <v>0</v>
      </c>
      <c r="F117" s="131">
        <f t="shared" si="16"/>
        <v>0</v>
      </c>
      <c r="G117" s="131">
        <v>0</v>
      </c>
      <c r="H117" s="131">
        <v>0</v>
      </c>
      <c r="I117" s="131">
        <f t="shared" si="13"/>
        <v>0</v>
      </c>
    </row>
    <row r="118" spans="2:9" ht="12.75">
      <c r="B118" s="149" t="s">
        <v>364</v>
      </c>
      <c r="C118" s="150"/>
      <c r="D118" s="131">
        <v>0</v>
      </c>
      <c r="E118" s="131">
        <v>3302613.9</v>
      </c>
      <c r="F118" s="131">
        <f t="shared" si="16"/>
        <v>3302613.9</v>
      </c>
      <c r="G118" s="131">
        <v>764198.27</v>
      </c>
      <c r="H118" s="131">
        <v>764198.27</v>
      </c>
      <c r="I118" s="131">
        <f t="shared" si="13"/>
        <v>2538415.63</v>
      </c>
    </row>
    <row r="119" spans="2:9" ht="12.75">
      <c r="B119" s="149" t="s">
        <v>365</v>
      </c>
      <c r="C119" s="150"/>
      <c r="D119" s="131">
        <v>200000000</v>
      </c>
      <c r="E119" s="131">
        <v>10733140.58</v>
      </c>
      <c r="F119" s="131">
        <f t="shared" si="16"/>
        <v>210733140.58</v>
      </c>
      <c r="G119" s="131">
        <v>144066474.58</v>
      </c>
      <c r="H119" s="131">
        <v>144066474.58</v>
      </c>
      <c r="I119" s="131">
        <f t="shared" si="13"/>
        <v>66666666</v>
      </c>
    </row>
    <row r="120" spans="2:9" ht="12.75">
      <c r="B120" s="149" t="s">
        <v>366</v>
      </c>
      <c r="C120" s="150"/>
      <c r="D120" s="131">
        <v>0</v>
      </c>
      <c r="E120" s="131">
        <v>0</v>
      </c>
      <c r="F120" s="131">
        <f t="shared" si="16"/>
        <v>0</v>
      </c>
      <c r="G120" s="131">
        <v>0</v>
      </c>
      <c r="H120" s="131">
        <v>0</v>
      </c>
      <c r="I120" s="131">
        <f t="shared" si="13"/>
        <v>0</v>
      </c>
    </row>
    <row r="121" spans="2:9" ht="12.75">
      <c r="B121" s="149" t="s">
        <v>367</v>
      </c>
      <c r="C121" s="150"/>
      <c r="D121" s="131">
        <v>0</v>
      </c>
      <c r="E121" s="131">
        <v>0</v>
      </c>
      <c r="F121" s="131">
        <f t="shared" si="16"/>
        <v>0</v>
      </c>
      <c r="G121" s="131">
        <v>0</v>
      </c>
      <c r="H121" s="131">
        <v>0</v>
      </c>
      <c r="I121" s="131">
        <f t="shared" si="13"/>
        <v>0</v>
      </c>
    </row>
    <row r="122" spans="2:9" ht="12.75">
      <c r="B122" s="149" t="s">
        <v>368</v>
      </c>
      <c r="C122" s="150"/>
      <c r="D122" s="131">
        <v>0</v>
      </c>
      <c r="E122" s="131">
        <v>0</v>
      </c>
      <c r="F122" s="131">
        <f t="shared" si="16"/>
        <v>0</v>
      </c>
      <c r="G122" s="131">
        <v>0</v>
      </c>
      <c r="H122" s="131">
        <v>0</v>
      </c>
      <c r="I122" s="131">
        <f t="shared" si="13"/>
        <v>0</v>
      </c>
    </row>
    <row r="123" spans="2:9" ht="12.75">
      <c r="B123" s="149" t="s">
        <v>369</v>
      </c>
      <c r="C123" s="150"/>
      <c r="D123" s="131">
        <v>0</v>
      </c>
      <c r="E123" s="131">
        <v>0</v>
      </c>
      <c r="F123" s="131">
        <f t="shared" si="16"/>
        <v>0</v>
      </c>
      <c r="G123" s="131">
        <v>0</v>
      </c>
      <c r="H123" s="131">
        <v>0</v>
      </c>
      <c r="I123" s="131">
        <f t="shared" si="13"/>
        <v>0</v>
      </c>
    </row>
    <row r="124" spans="2:9" ht="12.75">
      <c r="B124" s="147" t="s">
        <v>370</v>
      </c>
      <c r="C124" s="148"/>
      <c r="D124" s="131">
        <f>SUM(D125:D133)</f>
        <v>0</v>
      </c>
      <c r="E124" s="131">
        <f>SUM(E125:E133)</f>
        <v>15360493.99</v>
      </c>
      <c r="F124" s="131">
        <f>SUM(F125:F133)</f>
        <v>15360493.99</v>
      </c>
      <c r="G124" s="131">
        <f>SUM(G125:G133)</f>
        <v>15238591.99</v>
      </c>
      <c r="H124" s="131">
        <f>SUM(H125:H133)</f>
        <v>15238591.99</v>
      </c>
      <c r="I124" s="131">
        <f t="shared" si="13"/>
        <v>121902</v>
      </c>
    </row>
    <row r="125" spans="2:9" ht="12.75">
      <c r="B125" s="149" t="s">
        <v>371</v>
      </c>
      <c r="C125" s="150"/>
      <c r="D125" s="131">
        <v>0</v>
      </c>
      <c r="E125" s="131">
        <v>601993.99</v>
      </c>
      <c r="F125" s="131">
        <f>D125+E125</f>
        <v>601993.99</v>
      </c>
      <c r="G125" s="131">
        <v>480091.99</v>
      </c>
      <c r="H125" s="131">
        <v>480091.99</v>
      </c>
      <c r="I125" s="131">
        <f t="shared" si="13"/>
        <v>121902</v>
      </c>
    </row>
    <row r="126" spans="2:9" ht="12.75">
      <c r="B126" s="149" t="s">
        <v>372</v>
      </c>
      <c r="C126" s="150"/>
      <c r="D126" s="131">
        <v>0</v>
      </c>
      <c r="E126" s="131">
        <v>0</v>
      </c>
      <c r="F126" s="131">
        <f aca="true" t="shared" si="17" ref="F126:F133">D126+E126</f>
        <v>0</v>
      </c>
      <c r="G126" s="131">
        <v>0</v>
      </c>
      <c r="H126" s="131">
        <v>0</v>
      </c>
      <c r="I126" s="131">
        <f t="shared" si="13"/>
        <v>0</v>
      </c>
    </row>
    <row r="127" spans="2:9" ht="12.75">
      <c r="B127" s="149" t="s">
        <v>373</v>
      </c>
      <c r="C127" s="150"/>
      <c r="D127" s="131">
        <v>0</v>
      </c>
      <c r="E127" s="131">
        <v>0</v>
      </c>
      <c r="F127" s="131">
        <f t="shared" si="17"/>
        <v>0</v>
      </c>
      <c r="G127" s="131">
        <v>0</v>
      </c>
      <c r="H127" s="131">
        <v>0</v>
      </c>
      <c r="I127" s="131">
        <f t="shared" si="13"/>
        <v>0</v>
      </c>
    </row>
    <row r="128" spans="2:9" ht="12.75">
      <c r="B128" s="149" t="s">
        <v>374</v>
      </c>
      <c r="C128" s="150"/>
      <c r="D128" s="131">
        <v>0</v>
      </c>
      <c r="E128" s="131">
        <v>0</v>
      </c>
      <c r="F128" s="131">
        <f t="shared" si="17"/>
        <v>0</v>
      </c>
      <c r="G128" s="131">
        <v>0</v>
      </c>
      <c r="H128" s="131">
        <v>0</v>
      </c>
      <c r="I128" s="131">
        <f t="shared" si="13"/>
        <v>0</v>
      </c>
    </row>
    <row r="129" spans="2:9" ht="12.75">
      <c r="B129" s="149" t="s">
        <v>375</v>
      </c>
      <c r="C129" s="150"/>
      <c r="D129" s="131">
        <v>0</v>
      </c>
      <c r="E129" s="131">
        <v>0</v>
      </c>
      <c r="F129" s="131">
        <f t="shared" si="17"/>
        <v>0</v>
      </c>
      <c r="G129" s="131">
        <v>0</v>
      </c>
      <c r="H129" s="131">
        <v>0</v>
      </c>
      <c r="I129" s="131">
        <f t="shared" si="13"/>
        <v>0</v>
      </c>
    </row>
    <row r="130" spans="2:9" ht="12.75">
      <c r="B130" s="149" t="s">
        <v>376</v>
      </c>
      <c r="C130" s="150"/>
      <c r="D130" s="131">
        <v>0</v>
      </c>
      <c r="E130" s="131">
        <v>0</v>
      </c>
      <c r="F130" s="131">
        <f t="shared" si="17"/>
        <v>0</v>
      </c>
      <c r="G130" s="131">
        <v>0</v>
      </c>
      <c r="H130" s="131">
        <v>0</v>
      </c>
      <c r="I130" s="131">
        <f t="shared" si="13"/>
        <v>0</v>
      </c>
    </row>
    <row r="131" spans="2:9" ht="12.75">
      <c r="B131" s="149" t="s">
        <v>377</v>
      </c>
      <c r="C131" s="150"/>
      <c r="D131" s="131">
        <v>0</v>
      </c>
      <c r="E131" s="131">
        <v>0</v>
      </c>
      <c r="F131" s="131">
        <f t="shared" si="17"/>
        <v>0</v>
      </c>
      <c r="G131" s="131">
        <v>0</v>
      </c>
      <c r="H131" s="131">
        <v>0</v>
      </c>
      <c r="I131" s="131">
        <f t="shared" si="13"/>
        <v>0</v>
      </c>
    </row>
    <row r="132" spans="2:9" ht="12.75">
      <c r="B132" s="149" t="s">
        <v>378</v>
      </c>
      <c r="C132" s="150"/>
      <c r="D132" s="131">
        <v>0</v>
      </c>
      <c r="E132" s="131">
        <v>14250000</v>
      </c>
      <c r="F132" s="131">
        <f t="shared" si="17"/>
        <v>14250000</v>
      </c>
      <c r="G132" s="131">
        <v>14250000</v>
      </c>
      <c r="H132" s="131">
        <v>14250000</v>
      </c>
      <c r="I132" s="131">
        <f t="shared" si="13"/>
        <v>0</v>
      </c>
    </row>
    <row r="133" spans="2:9" ht="12.75">
      <c r="B133" s="149" t="s">
        <v>379</v>
      </c>
      <c r="C133" s="150"/>
      <c r="D133" s="131">
        <v>0</v>
      </c>
      <c r="E133" s="131">
        <v>508500</v>
      </c>
      <c r="F133" s="131">
        <f t="shared" si="17"/>
        <v>508500</v>
      </c>
      <c r="G133" s="131">
        <v>508500</v>
      </c>
      <c r="H133" s="131">
        <v>508500</v>
      </c>
      <c r="I133" s="131">
        <f t="shared" si="13"/>
        <v>0</v>
      </c>
    </row>
    <row r="134" spans="2:9" ht="12.75">
      <c r="B134" s="147" t="s">
        <v>380</v>
      </c>
      <c r="C134" s="148"/>
      <c r="D134" s="131">
        <f>SUM(D135:D137)</f>
        <v>764629082</v>
      </c>
      <c r="E134" s="131">
        <f>SUM(E135:E137)</f>
        <v>-146083925.84000003</v>
      </c>
      <c r="F134" s="131">
        <f>SUM(F135:F137)</f>
        <v>618545156.16</v>
      </c>
      <c r="G134" s="131">
        <f>SUM(G135:G137)</f>
        <v>174114258.92000002</v>
      </c>
      <c r="H134" s="131">
        <f>SUM(H135:H137)</f>
        <v>171434752.61</v>
      </c>
      <c r="I134" s="131">
        <f t="shared" si="13"/>
        <v>444430897.23999995</v>
      </c>
    </row>
    <row r="135" spans="2:9" ht="12.75">
      <c r="B135" s="149" t="s">
        <v>381</v>
      </c>
      <c r="C135" s="150"/>
      <c r="D135" s="131">
        <v>262106987</v>
      </c>
      <c r="E135" s="131">
        <v>122979165.96</v>
      </c>
      <c r="F135" s="131">
        <f>D135+E135</f>
        <v>385086152.96</v>
      </c>
      <c r="G135" s="131">
        <v>167506849.62</v>
      </c>
      <c r="H135" s="131">
        <v>164827343.31</v>
      </c>
      <c r="I135" s="131">
        <f t="shared" si="13"/>
        <v>217579303.33999997</v>
      </c>
    </row>
    <row r="136" spans="2:9" ht="12.75">
      <c r="B136" s="149" t="s">
        <v>382</v>
      </c>
      <c r="C136" s="150"/>
      <c r="D136" s="131">
        <v>502522095</v>
      </c>
      <c r="E136" s="131">
        <v>-269063091.8</v>
      </c>
      <c r="F136" s="131">
        <f>D136+E136</f>
        <v>233459003.2</v>
      </c>
      <c r="G136" s="131">
        <v>6607409.3</v>
      </c>
      <c r="H136" s="131">
        <v>6607409.3</v>
      </c>
      <c r="I136" s="131">
        <f t="shared" si="13"/>
        <v>226851593.89999998</v>
      </c>
    </row>
    <row r="137" spans="2:9" ht="12.75">
      <c r="B137" s="149" t="s">
        <v>383</v>
      </c>
      <c r="C137" s="150"/>
      <c r="D137" s="131">
        <v>0</v>
      </c>
      <c r="E137" s="131">
        <v>0</v>
      </c>
      <c r="F137" s="131">
        <f>D137+E137</f>
        <v>0</v>
      </c>
      <c r="G137" s="131">
        <v>0</v>
      </c>
      <c r="H137" s="131">
        <v>0</v>
      </c>
      <c r="I137" s="131">
        <f t="shared" si="13"/>
        <v>0</v>
      </c>
    </row>
    <row r="138" spans="2:9" ht="12.75">
      <c r="B138" s="147" t="s">
        <v>384</v>
      </c>
      <c r="C138" s="148"/>
      <c r="D138" s="131">
        <f>SUM(D139:D146)</f>
        <v>0</v>
      </c>
      <c r="E138" s="131">
        <f>SUM(E139:E146)</f>
        <v>0</v>
      </c>
      <c r="F138" s="131">
        <f>F139+F140+F141+F142+F143+F145+F146</f>
        <v>0</v>
      </c>
      <c r="G138" s="131">
        <f>SUM(G139:G146)</f>
        <v>0</v>
      </c>
      <c r="H138" s="131">
        <f>SUM(H139:H146)</f>
        <v>0</v>
      </c>
      <c r="I138" s="131">
        <f t="shared" si="13"/>
        <v>0</v>
      </c>
    </row>
    <row r="139" spans="2:9" ht="12.75">
      <c r="B139" s="149" t="s">
        <v>385</v>
      </c>
      <c r="C139" s="150"/>
      <c r="D139" s="131">
        <v>0</v>
      </c>
      <c r="E139" s="131">
        <v>0</v>
      </c>
      <c r="F139" s="131">
        <f>D139+E139</f>
        <v>0</v>
      </c>
      <c r="G139" s="131">
        <v>0</v>
      </c>
      <c r="H139" s="131">
        <v>0</v>
      </c>
      <c r="I139" s="131">
        <f t="shared" si="13"/>
        <v>0</v>
      </c>
    </row>
    <row r="140" spans="2:9" ht="12.75">
      <c r="B140" s="149" t="s">
        <v>386</v>
      </c>
      <c r="C140" s="150"/>
      <c r="D140" s="131">
        <v>0</v>
      </c>
      <c r="E140" s="131">
        <v>0</v>
      </c>
      <c r="F140" s="131">
        <f aca="true" t="shared" si="18" ref="F140:F146">D140+E140</f>
        <v>0</v>
      </c>
      <c r="G140" s="131">
        <v>0</v>
      </c>
      <c r="H140" s="131">
        <v>0</v>
      </c>
      <c r="I140" s="131">
        <f t="shared" si="13"/>
        <v>0</v>
      </c>
    </row>
    <row r="141" spans="2:9" ht="12.75">
      <c r="B141" s="149" t="s">
        <v>387</v>
      </c>
      <c r="C141" s="150"/>
      <c r="D141" s="131">
        <v>0</v>
      </c>
      <c r="E141" s="131">
        <v>0</v>
      </c>
      <c r="F141" s="131">
        <f t="shared" si="18"/>
        <v>0</v>
      </c>
      <c r="G141" s="131">
        <v>0</v>
      </c>
      <c r="H141" s="131">
        <v>0</v>
      </c>
      <c r="I141" s="131">
        <f t="shared" si="13"/>
        <v>0</v>
      </c>
    </row>
    <row r="142" spans="2:9" ht="12.75">
      <c r="B142" s="149" t="s">
        <v>388</v>
      </c>
      <c r="C142" s="150"/>
      <c r="D142" s="131">
        <v>0</v>
      </c>
      <c r="E142" s="131">
        <v>0</v>
      </c>
      <c r="F142" s="131">
        <f t="shared" si="18"/>
        <v>0</v>
      </c>
      <c r="G142" s="131">
        <v>0</v>
      </c>
      <c r="H142" s="131">
        <v>0</v>
      </c>
      <c r="I142" s="131">
        <f t="shared" si="13"/>
        <v>0</v>
      </c>
    </row>
    <row r="143" spans="2:9" ht="12.75">
      <c r="B143" s="149" t="s">
        <v>389</v>
      </c>
      <c r="C143" s="150"/>
      <c r="D143" s="131">
        <v>0</v>
      </c>
      <c r="E143" s="131">
        <v>0</v>
      </c>
      <c r="F143" s="131">
        <f t="shared" si="18"/>
        <v>0</v>
      </c>
      <c r="G143" s="131">
        <v>0</v>
      </c>
      <c r="H143" s="131">
        <v>0</v>
      </c>
      <c r="I143" s="131">
        <f t="shared" si="13"/>
        <v>0</v>
      </c>
    </row>
    <row r="144" spans="2:9" ht="12.75">
      <c r="B144" s="149" t="s">
        <v>390</v>
      </c>
      <c r="C144" s="150"/>
      <c r="D144" s="131">
        <v>0</v>
      </c>
      <c r="E144" s="131">
        <v>0</v>
      </c>
      <c r="F144" s="131">
        <f t="shared" si="18"/>
        <v>0</v>
      </c>
      <c r="G144" s="131">
        <v>0</v>
      </c>
      <c r="H144" s="131">
        <v>0</v>
      </c>
      <c r="I144" s="131">
        <f t="shared" si="13"/>
        <v>0</v>
      </c>
    </row>
    <row r="145" spans="2:9" ht="12.75">
      <c r="B145" s="149" t="s">
        <v>391</v>
      </c>
      <c r="C145" s="150"/>
      <c r="D145" s="131">
        <v>0</v>
      </c>
      <c r="E145" s="131">
        <v>0</v>
      </c>
      <c r="F145" s="131">
        <f t="shared" si="18"/>
        <v>0</v>
      </c>
      <c r="G145" s="131">
        <v>0</v>
      </c>
      <c r="H145" s="131">
        <v>0</v>
      </c>
      <c r="I145" s="131">
        <f t="shared" si="13"/>
        <v>0</v>
      </c>
    </row>
    <row r="146" spans="2:9" ht="12.75">
      <c r="B146" s="149" t="s">
        <v>392</v>
      </c>
      <c r="C146" s="150"/>
      <c r="D146" s="131">
        <v>0</v>
      </c>
      <c r="E146" s="131">
        <v>0</v>
      </c>
      <c r="F146" s="131">
        <f t="shared" si="18"/>
        <v>0</v>
      </c>
      <c r="G146" s="131">
        <v>0</v>
      </c>
      <c r="H146" s="131">
        <v>0</v>
      </c>
      <c r="I146" s="131">
        <f t="shared" si="13"/>
        <v>0</v>
      </c>
    </row>
    <row r="147" spans="2:9" ht="12.75">
      <c r="B147" s="147" t="s">
        <v>393</v>
      </c>
      <c r="C147" s="148"/>
      <c r="D147" s="131">
        <f>SUM(D148:D150)</f>
        <v>1451111775</v>
      </c>
      <c r="E147" s="131">
        <f>SUM(E148:E150)</f>
        <v>591697678.95</v>
      </c>
      <c r="F147" s="131">
        <f>SUM(F148:F150)</f>
        <v>2042809453.95</v>
      </c>
      <c r="G147" s="131">
        <f>SUM(G148:G150)</f>
        <v>1665248075.35</v>
      </c>
      <c r="H147" s="131">
        <f>SUM(H148:H150)</f>
        <v>1663595488.33</v>
      </c>
      <c r="I147" s="131">
        <f t="shared" si="13"/>
        <v>377561378.60000014</v>
      </c>
    </row>
    <row r="148" spans="2:9" ht="12.75">
      <c r="B148" s="149" t="s">
        <v>394</v>
      </c>
      <c r="C148" s="150"/>
      <c r="D148" s="131">
        <v>0</v>
      </c>
      <c r="E148" s="131">
        <v>0</v>
      </c>
      <c r="F148" s="131">
        <f>D148+E148</f>
        <v>0</v>
      </c>
      <c r="G148" s="131">
        <v>0</v>
      </c>
      <c r="H148" s="131">
        <v>0</v>
      </c>
      <c r="I148" s="131">
        <f t="shared" si="13"/>
        <v>0</v>
      </c>
    </row>
    <row r="149" spans="2:9" ht="12.75">
      <c r="B149" s="149" t="s">
        <v>395</v>
      </c>
      <c r="C149" s="150"/>
      <c r="D149" s="131">
        <v>1407745993</v>
      </c>
      <c r="E149" s="131">
        <v>0</v>
      </c>
      <c r="F149" s="131">
        <f>D149+E149</f>
        <v>1407745993</v>
      </c>
      <c r="G149" s="131">
        <v>1144728332.82</v>
      </c>
      <c r="H149" s="131">
        <v>1143075745.8</v>
      </c>
      <c r="I149" s="131">
        <f t="shared" si="13"/>
        <v>263017660.18000007</v>
      </c>
    </row>
    <row r="150" spans="2:9" ht="12.75">
      <c r="B150" s="149" t="s">
        <v>396</v>
      </c>
      <c r="C150" s="150"/>
      <c r="D150" s="131">
        <v>43365782</v>
      </c>
      <c r="E150" s="131">
        <v>591697678.95</v>
      </c>
      <c r="F150" s="131">
        <f>D150+E150</f>
        <v>635063460.95</v>
      </c>
      <c r="G150" s="131">
        <v>520519742.53</v>
      </c>
      <c r="H150" s="131">
        <v>520519742.53</v>
      </c>
      <c r="I150" s="131">
        <f aca="true" t="shared" si="19" ref="I150:I158">F150-G150</f>
        <v>114543718.42000008</v>
      </c>
    </row>
    <row r="151" spans="2:9" ht="12.75">
      <c r="B151" s="147" t="s">
        <v>397</v>
      </c>
      <c r="C151" s="148"/>
      <c r="D151" s="131">
        <f>SUM(D152:D158)</f>
        <v>160177517</v>
      </c>
      <c r="E151" s="131">
        <v>0</v>
      </c>
      <c r="F151" s="131">
        <f>SUM(F152:F158)</f>
        <v>160177517</v>
      </c>
      <c r="G151" s="131">
        <f>SUM(G152:G158)</f>
        <v>131336436.14</v>
      </c>
      <c r="H151" s="131">
        <f>SUM(H152:H158)</f>
        <v>128079349.75</v>
      </c>
      <c r="I151" s="131">
        <f t="shared" si="19"/>
        <v>28841080.86</v>
      </c>
    </row>
    <row r="152" spans="2:9" ht="12.75">
      <c r="B152" s="149" t="s">
        <v>398</v>
      </c>
      <c r="C152" s="150"/>
      <c r="D152" s="131">
        <v>84170986</v>
      </c>
      <c r="E152" s="131">
        <v>0</v>
      </c>
      <c r="F152" s="131">
        <f>D152+E152</f>
        <v>84170986</v>
      </c>
      <c r="G152" s="131">
        <v>55329906.14</v>
      </c>
      <c r="H152" s="131">
        <v>55329906.14</v>
      </c>
      <c r="I152" s="131">
        <f t="shared" si="19"/>
        <v>28841079.86</v>
      </c>
    </row>
    <row r="153" spans="2:9" ht="12.75">
      <c r="B153" s="149" t="s">
        <v>399</v>
      </c>
      <c r="C153" s="150"/>
      <c r="D153" s="131">
        <v>76006531</v>
      </c>
      <c r="E153" s="131">
        <v>0</v>
      </c>
      <c r="F153" s="131">
        <f aca="true" t="shared" si="20" ref="F153:F158">D153+E153</f>
        <v>76006531</v>
      </c>
      <c r="G153" s="131">
        <v>76006530</v>
      </c>
      <c r="H153" s="131">
        <v>72749443.61</v>
      </c>
      <c r="I153" s="131">
        <f t="shared" si="19"/>
        <v>1</v>
      </c>
    </row>
    <row r="154" spans="2:9" ht="12.75">
      <c r="B154" s="149" t="s">
        <v>400</v>
      </c>
      <c r="C154" s="150"/>
      <c r="D154" s="131">
        <v>0</v>
      </c>
      <c r="E154" s="131">
        <v>0</v>
      </c>
      <c r="F154" s="131">
        <f t="shared" si="20"/>
        <v>0</v>
      </c>
      <c r="G154" s="131">
        <v>0</v>
      </c>
      <c r="H154" s="131">
        <v>0</v>
      </c>
      <c r="I154" s="131">
        <f t="shared" si="19"/>
        <v>0</v>
      </c>
    </row>
    <row r="155" spans="2:9" ht="12.75">
      <c r="B155" s="149" t="s">
        <v>401</v>
      </c>
      <c r="C155" s="150"/>
      <c r="D155" s="131">
        <v>0</v>
      </c>
      <c r="E155" s="131">
        <v>0</v>
      </c>
      <c r="F155" s="131">
        <f t="shared" si="20"/>
        <v>0</v>
      </c>
      <c r="G155" s="131">
        <v>0</v>
      </c>
      <c r="H155" s="131">
        <v>0</v>
      </c>
      <c r="I155" s="131">
        <f t="shared" si="19"/>
        <v>0</v>
      </c>
    </row>
    <row r="156" spans="2:9" ht="12.75">
      <c r="B156" s="149" t="s">
        <v>402</v>
      </c>
      <c r="C156" s="150"/>
      <c r="D156" s="131">
        <v>0</v>
      </c>
      <c r="E156" s="131">
        <v>0</v>
      </c>
      <c r="F156" s="131">
        <f t="shared" si="20"/>
        <v>0</v>
      </c>
      <c r="G156" s="131">
        <v>0</v>
      </c>
      <c r="H156" s="131">
        <v>0</v>
      </c>
      <c r="I156" s="131">
        <f t="shared" si="19"/>
        <v>0</v>
      </c>
    </row>
    <row r="157" spans="2:9" ht="12.75">
      <c r="B157" s="149" t="s">
        <v>403</v>
      </c>
      <c r="C157" s="150"/>
      <c r="D157" s="131">
        <v>0</v>
      </c>
      <c r="E157" s="131">
        <v>0</v>
      </c>
      <c r="F157" s="131">
        <f t="shared" si="20"/>
        <v>0</v>
      </c>
      <c r="G157" s="131">
        <v>0</v>
      </c>
      <c r="H157" s="131">
        <v>0</v>
      </c>
      <c r="I157" s="131">
        <f t="shared" si="19"/>
        <v>0</v>
      </c>
    </row>
    <row r="158" spans="2:9" ht="12.75">
      <c r="B158" s="149" t="s">
        <v>404</v>
      </c>
      <c r="C158" s="150"/>
      <c r="D158" s="131">
        <v>0</v>
      </c>
      <c r="E158" s="131">
        <v>0</v>
      </c>
      <c r="F158" s="131">
        <f t="shared" si="20"/>
        <v>0</v>
      </c>
      <c r="G158" s="131">
        <v>0</v>
      </c>
      <c r="H158" s="131">
        <v>0</v>
      </c>
      <c r="I158" s="131">
        <f t="shared" si="19"/>
        <v>0</v>
      </c>
    </row>
    <row r="159" spans="2:9" ht="12.75">
      <c r="B159" s="147"/>
      <c r="C159" s="148"/>
      <c r="D159" s="131"/>
      <c r="E159" s="124"/>
      <c r="F159" s="124"/>
      <c r="G159" s="124"/>
      <c r="H159" s="124"/>
      <c r="I159" s="124"/>
    </row>
    <row r="160" spans="2:9" ht="12.75">
      <c r="B160" s="161" t="s">
        <v>406</v>
      </c>
      <c r="C160" s="162"/>
      <c r="D160" s="146">
        <f aca="true" t="shared" si="21" ref="D160:I160">D10+D85</f>
        <v>21035949278</v>
      </c>
      <c r="E160" s="163">
        <f t="shared" si="21"/>
        <v>1982398745.45</v>
      </c>
      <c r="F160" s="146">
        <f t="shared" si="21"/>
        <v>23018348023.449997</v>
      </c>
      <c r="G160" s="146">
        <f t="shared" si="21"/>
        <v>16874050458.359999</v>
      </c>
      <c r="H160" s="146">
        <f t="shared" si="21"/>
        <v>16671715648.86</v>
      </c>
      <c r="I160" s="146">
        <f t="shared" si="21"/>
        <v>6144297565.09</v>
      </c>
    </row>
    <row r="161" spans="2:9" ht="13.5" thickBot="1">
      <c r="B161" s="164"/>
      <c r="C161" s="165"/>
      <c r="D161" s="166"/>
      <c r="E161" s="140"/>
      <c r="F161" s="140"/>
      <c r="G161" s="140"/>
      <c r="H161" s="140"/>
      <c r="I161" s="140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5" r:id="rId1"/>
  <rowBreaks count="1" manualBreakCount="1">
    <brk id="84" max="255" man="1"/>
  </rowBreaks>
  <ignoredErrors>
    <ignoredError sqref="F19 F39 F49 F59:F63 F72:F76 F94 F104 F114 F124 F134:F138 F29 I39 I49 I19 I29" formula="1"/>
    <ignoredError sqref="E147:E151" formulaRange="1"/>
    <ignoredError sqref="F147:F151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421875" style="1" bestFit="1" customWidth="1"/>
    <col min="4" max="4" width="15.140625" style="1" customWidth="1"/>
    <col min="5" max="8" width="16.421875" style="1" bestFit="1" customWidth="1"/>
    <col min="9" max="16384" width="11.00390625" style="1" customWidth="1"/>
  </cols>
  <sheetData>
    <row r="1" ht="13.5" thickBot="1"/>
    <row r="2" spans="2:8" ht="12.75">
      <c r="B2" s="247" t="s">
        <v>120</v>
      </c>
      <c r="C2" s="248"/>
      <c r="D2" s="248"/>
      <c r="E2" s="248"/>
      <c r="F2" s="248"/>
      <c r="G2" s="248"/>
      <c r="H2" s="249"/>
    </row>
    <row r="3" spans="2:8" ht="12.75">
      <c r="B3" s="204" t="s">
        <v>325</v>
      </c>
      <c r="C3" s="205"/>
      <c r="D3" s="205"/>
      <c r="E3" s="205"/>
      <c r="F3" s="205"/>
      <c r="G3" s="205"/>
      <c r="H3" s="206"/>
    </row>
    <row r="4" spans="2:8" ht="12.75">
      <c r="B4" s="204" t="s">
        <v>407</v>
      </c>
      <c r="C4" s="205"/>
      <c r="D4" s="205"/>
      <c r="E4" s="205"/>
      <c r="F4" s="205"/>
      <c r="G4" s="205"/>
      <c r="H4" s="206"/>
    </row>
    <row r="5" spans="2:8" ht="12.75">
      <c r="B5" s="204" t="s">
        <v>125</v>
      </c>
      <c r="C5" s="205"/>
      <c r="D5" s="205"/>
      <c r="E5" s="205"/>
      <c r="F5" s="205"/>
      <c r="G5" s="205"/>
      <c r="H5" s="206"/>
    </row>
    <row r="6" spans="2:8" ht="13.5" thickBot="1">
      <c r="B6" s="207" t="s">
        <v>1</v>
      </c>
      <c r="C6" s="208"/>
      <c r="D6" s="208"/>
      <c r="E6" s="208"/>
      <c r="F6" s="208"/>
      <c r="G6" s="208"/>
      <c r="H6" s="209"/>
    </row>
    <row r="7" spans="2:8" ht="13.5" thickBot="1">
      <c r="B7" s="234" t="s">
        <v>2</v>
      </c>
      <c r="C7" s="250" t="s">
        <v>327</v>
      </c>
      <c r="D7" s="251"/>
      <c r="E7" s="251"/>
      <c r="F7" s="251"/>
      <c r="G7" s="252"/>
      <c r="H7" s="234" t="s">
        <v>328</v>
      </c>
    </row>
    <row r="8" spans="2:8" ht="26.25" thickBot="1">
      <c r="B8" s="235"/>
      <c r="C8" s="32" t="s">
        <v>218</v>
      </c>
      <c r="D8" s="32" t="s">
        <v>260</v>
      </c>
      <c r="E8" s="32" t="s">
        <v>261</v>
      </c>
      <c r="F8" s="32" t="s">
        <v>216</v>
      </c>
      <c r="G8" s="32" t="s">
        <v>235</v>
      </c>
      <c r="H8" s="235"/>
    </row>
    <row r="9" spans="2:8" ht="12.75">
      <c r="B9" s="167" t="s">
        <v>408</v>
      </c>
      <c r="C9" s="168">
        <f aca="true" t="shared" si="0" ref="C9:H9">+C10+C11+C27+C28+C29</f>
        <v>9261144941</v>
      </c>
      <c r="D9" s="168">
        <f>+D10+D11+D27+D28+D29</f>
        <v>361769041.61</v>
      </c>
      <c r="E9" s="168">
        <f t="shared" si="0"/>
        <v>9622913982.61</v>
      </c>
      <c r="F9" s="168">
        <f t="shared" si="0"/>
        <v>7072168121.440001</v>
      </c>
      <c r="G9" s="168">
        <f t="shared" si="0"/>
        <v>6905766706.47</v>
      </c>
      <c r="H9" s="168">
        <f t="shared" si="0"/>
        <v>2550745861.1699996</v>
      </c>
    </row>
    <row r="10" spans="2:8" ht="12.75" customHeight="1">
      <c r="B10" s="169" t="s">
        <v>409</v>
      </c>
      <c r="C10" s="170">
        <v>315275000</v>
      </c>
      <c r="D10" s="170">
        <v>0</v>
      </c>
      <c r="E10" s="170">
        <f>C10+D10</f>
        <v>315275000</v>
      </c>
      <c r="F10" s="170">
        <v>227823332.77</v>
      </c>
      <c r="G10" s="170">
        <v>227823332.77</v>
      </c>
      <c r="H10" s="171">
        <f>E10-F10</f>
        <v>87451667.22999999</v>
      </c>
    </row>
    <row r="11" spans="2:8" ht="12.75">
      <c r="B11" s="169" t="s">
        <v>410</v>
      </c>
      <c r="C11" s="172">
        <f>SUM(C12:C26)</f>
        <v>5671129675</v>
      </c>
      <c r="D11" s="172">
        <f>SUM(D12:D26)</f>
        <v>351289512.62</v>
      </c>
      <c r="E11" s="172">
        <f>SUM(E12:E26)</f>
        <v>6022419187.62</v>
      </c>
      <c r="F11" s="172">
        <f>SUM(F12:F26)</f>
        <v>4252526230.6400003</v>
      </c>
      <c r="G11" s="172">
        <f>SUM(G12:G26)</f>
        <v>4093256058.6899996</v>
      </c>
      <c r="H11" s="171">
        <f aca="true" t="shared" si="1" ref="H11:H29">E11-F11</f>
        <v>1769892956.9799995</v>
      </c>
    </row>
    <row r="12" spans="2:8" ht="12.75">
      <c r="B12" s="173" t="s">
        <v>411</v>
      </c>
      <c r="C12" s="17">
        <v>117477734.25</v>
      </c>
      <c r="D12" s="17">
        <v>3730827.18</v>
      </c>
      <c r="E12" s="17">
        <f>+C12+D12</f>
        <v>121208561.43</v>
      </c>
      <c r="F12" s="17">
        <v>82945171.18</v>
      </c>
      <c r="G12" s="17">
        <v>81077747.11</v>
      </c>
      <c r="H12" s="152">
        <f t="shared" si="1"/>
        <v>38263390.25</v>
      </c>
    </row>
    <row r="13" spans="2:8" ht="12.75">
      <c r="B13" s="173" t="s">
        <v>412</v>
      </c>
      <c r="C13" s="17">
        <v>296007792.21</v>
      </c>
      <c r="D13" s="17">
        <v>15406961.17</v>
      </c>
      <c r="E13" s="17">
        <f aca="true" t="shared" si="2" ref="E13:E29">+C13+D13</f>
        <v>311414753.38</v>
      </c>
      <c r="F13" s="17">
        <v>193929403.65</v>
      </c>
      <c r="G13" s="17">
        <v>189243863.39</v>
      </c>
      <c r="H13" s="152">
        <f t="shared" si="1"/>
        <v>117485349.72999999</v>
      </c>
    </row>
    <row r="14" spans="2:8" ht="12.75">
      <c r="B14" s="173" t="s">
        <v>413</v>
      </c>
      <c r="C14" s="17">
        <v>23507920.73</v>
      </c>
      <c r="D14" s="17">
        <v>-637098.91</v>
      </c>
      <c r="E14" s="17">
        <f t="shared" si="2"/>
        <v>22870821.82</v>
      </c>
      <c r="F14" s="17">
        <v>11123058.45</v>
      </c>
      <c r="G14" s="17">
        <v>10787034.59</v>
      </c>
      <c r="H14" s="152">
        <f t="shared" si="1"/>
        <v>11747763.370000001</v>
      </c>
    </row>
    <row r="15" spans="2:8" ht="12.75">
      <c r="B15" s="173" t="s">
        <v>414</v>
      </c>
      <c r="C15" s="17">
        <v>607069516.75</v>
      </c>
      <c r="D15" s="17">
        <v>-18641645.28</v>
      </c>
      <c r="E15" s="17">
        <f t="shared" si="2"/>
        <v>588427871.47</v>
      </c>
      <c r="F15" s="17">
        <v>374686106.26</v>
      </c>
      <c r="G15" s="17">
        <v>370505986.08</v>
      </c>
      <c r="H15" s="152">
        <f t="shared" si="1"/>
        <v>213741765.21000004</v>
      </c>
    </row>
    <row r="16" spans="2:8" ht="12.75" customHeight="1">
      <c r="B16" s="173" t="s">
        <v>415</v>
      </c>
      <c r="C16" s="17">
        <v>66597179.86</v>
      </c>
      <c r="D16" s="17">
        <v>-4829605.99</v>
      </c>
      <c r="E16" s="17">
        <f t="shared" si="2"/>
        <v>61767573.87</v>
      </c>
      <c r="F16" s="17">
        <v>43868339.61</v>
      </c>
      <c r="G16" s="17">
        <v>43459642.44</v>
      </c>
      <c r="H16" s="152">
        <f t="shared" si="1"/>
        <v>17899234.259999998</v>
      </c>
    </row>
    <row r="17" spans="2:8" ht="12.75">
      <c r="B17" s="173" t="s">
        <v>416</v>
      </c>
      <c r="C17" s="17">
        <v>867805654.36</v>
      </c>
      <c r="D17" s="17">
        <v>111404422.36</v>
      </c>
      <c r="E17" s="17">
        <f t="shared" si="2"/>
        <v>979210076.72</v>
      </c>
      <c r="F17" s="17">
        <v>632761854.29</v>
      </c>
      <c r="G17" s="17">
        <v>622459513.46</v>
      </c>
      <c r="H17" s="152">
        <f t="shared" si="1"/>
        <v>346448222.43000007</v>
      </c>
    </row>
    <row r="18" spans="2:8" ht="12.75">
      <c r="B18" s="173" t="s">
        <v>417</v>
      </c>
      <c r="C18" s="17">
        <v>46439149.05</v>
      </c>
      <c r="D18" s="17">
        <v>-2017712.66</v>
      </c>
      <c r="E18" s="17">
        <f t="shared" si="2"/>
        <v>44421436.39</v>
      </c>
      <c r="F18" s="17">
        <v>26049119.31</v>
      </c>
      <c r="G18" s="17">
        <v>25750189.79</v>
      </c>
      <c r="H18" s="152">
        <f t="shared" si="1"/>
        <v>18372317.080000002</v>
      </c>
    </row>
    <row r="19" spans="2:8" ht="12.75">
      <c r="B19" s="173" t="s">
        <v>418</v>
      </c>
      <c r="C19" s="17">
        <v>53009230.44</v>
      </c>
      <c r="D19" s="17">
        <v>35758977.86</v>
      </c>
      <c r="E19" s="17">
        <f t="shared" si="2"/>
        <v>88768208.3</v>
      </c>
      <c r="F19" s="17">
        <v>31473289.13</v>
      </c>
      <c r="G19" s="17">
        <v>29908600.93</v>
      </c>
      <c r="H19" s="152">
        <f t="shared" si="1"/>
        <v>57294919.17</v>
      </c>
    </row>
    <row r="20" spans="2:8" ht="12.75" customHeight="1">
      <c r="B20" s="173" t="s">
        <v>419</v>
      </c>
      <c r="C20" s="17">
        <v>105911571.57</v>
      </c>
      <c r="D20" s="17">
        <v>-7674731.83</v>
      </c>
      <c r="E20" s="17">
        <f t="shared" si="2"/>
        <v>98236839.74</v>
      </c>
      <c r="F20" s="17">
        <v>58841049.73</v>
      </c>
      <c r="G20" s="17">
        <v>57768428.33</v>
      </c>
      <c r="H20" s="152">
        <f t="shared" si="1"/>
        <v>39395790.01</v>
      </c>
    </row>
    <row r="21" spans="2:8" ht="12.75">
      <c r="B21" s="173" t="s">
        <v>420</v>
      </c>
      <c r="C21" s="17">
        <v>148070655.58</v>
      </c>
      <c r="D21" s="17">
        <v>15930897.87</v>
      </c>
      <c r="E21" s="17">
        <f t="shared" si="2"/>
        <v>164001553.45000002</v>
      </c>
      <c r="F21" s="17">
        <v>110817201.46</v>
      </c>
      <c r="G21" s="17">
        <v>109075117.64</v>
      </c>
      <c r="H21" s="152">
        <f t="shared" si="1"/>
        <v>53184351.990000024</v>
      </c>
    </row>
    <row r="22" spans="2:8" ht="12.75">
      <c r="B22" s="173" t="s">
        <v>421</v>
      </c>
      <c r="C22" s="17">
        <v>325483132.38</v>
      </c>
      <c r="D22" s="17">
        <v>3755669.25</v>
      </c>
      <c r="E22" s="17">
        <f t="shared" si="2"/>
        <v>329238801.63</v>
      </c>
      <c r="F22" s="17">
        <v>193479689.63</v>
      </c>
      <c r="G22" s="17">
        <v>181277175.29</v>
      </c>
      <c r="H22" s="152">
        <f t="shared" si="1"/>
        <v>135759112</v>
      </c>
    </row>
    <row r="23" spans="2:8" ht="12.75">
      <c r="B23" s="173" t="s">
        <v>422</v>
      </c>
      <c r="C23" s="17">
        <v>648862817.6</v>
      </c>
      <c r="D23" s="17">
        <v>-20403719.9</v>
      </c>
      <c r="E23" s="17">
        <f t="shared" si="2"/>
        <v>628459097.7</v>
      </c>
      <c r="F23" s="17">
        <v>417452644.76</v>
      </c>
      <c r="G23" s="17">
        <v>401792825.04</v>
      </c>
      <c r="H23" s="152">
        <f t="shared" si="1"/>
        <v>211006452.94000006</v>
      </c>
    </row>
    <row r="24" spans="2:8" ht="12.75">
      <c r="B24" s="173" t="s">
        <v>423</v>
      </c>
      <c r="C24" s="17">
        <v>614718030.22</v>
      </c>
      <c r="D24" s="17">
        <v>124586773.5</v>
      </c>
      <c r="E24" s="17">
        <f t="shared" si="2"/>
        <v>739304803.72</v>
      </c>
      <c r="F24" s="17">
        <v>567485740.05</v>
      </c>
      <c r="G24" s="17">
        <v>548422421.84</v>
      </c>
      <c r="H24" s="152">
        <f t="shared" si="1"/>
        <v>171819063.67000008</v>
      </c>
    </row>
    <row r="25" spans="2:8" ht="12.75">
      <c r="B25" s="173" t="s">
        <v>424</v>
      </c>
      <c r="C25" s="17">
        <v>183831310</v>
      </c>
      <c r="D25" s="17">
        <v>0</v>
      </c>
      <c r="E25" s="17">
        <f t="shared" si="2"/>
        <v>183831310</v>
      </c>
      <c r="F25" s="17">
        <v>88692759.16</v>
      </c>
      <c r="G25" s="17">
        <v>87178410.7</v>
      </c>
      <c r="H25" s="152">
        <f t="shared" si="1"/>
        <v>95138550.84</v>
      </c>
    </row>
    <row r="26" spans="2:8" ht="12.75">
      <c r="B26" s="173" t="s">
        <v>425</v>
      </c>
      <c r="C26" s="17">
        <v>1566337980</v>
      </c>
      <c r="D26" s="17">
        <v>94919498</v>
      </c>
      <c r="E26" s="17">
        <f t="shared" si="2"/>
        <v>1661257478</v>
      </c>
      <c r="F26" s="17">
        <v>1418920803.97</v>
      </c>
      <c r="G26" s="17">
        <v>1334549102.06</v>
      </c>
      <c r="H26" s="152">
        <f t="shared" si="1"/>
        <v>242336674.02999997</v>
      </c>
    </row>
    <row r="27" spans="2:8" ht="12.75">
      <c r="B27" s="169" t="s">
        <v>426</v>
      </c>
      <c r="C27" s="172">
        <v>327406000</v>
      </c>
      <c r="D27" s="172">
        <v>0</v>
      </c>
      <c r="E27" s="172">
        <f t="shared" si="2"/>
        <v>327406000</v>
      </c>
      <c r="F27" s="172">
        <v>251101310.01</v>
      </c>
      <c r="G27" s="172">
        <v>251101310.01</v>
      </c>
      <c r="H27" s="171">
        <f t="shared" si="1"/>
        <v>76304689.99000001</v>
      </c>
    </row>
    <row r="28" spans="2:8" ht="12.75">
      <c r="B28" s="169" t="s">
        <v>427</v>
      </c>
      <c r="C28" s="172">
        <v>830172729</v>
      </c>
      <c r="D28" s="172">
        <v>0</v>
      </c>
      <c r="E28" s="172">
        <f t="shared" si="2"/>
        <v>830172729</v>
      </c>
      <c r="F28" s="172">
        <v>656992692.99</v>
      </c>
      <c r="G28" s="172">
        <v>656992692.99</v>
      </c>
      <c r="H28" s="171">
        <f t="shared" si="1"/>
        <v>173180036.01</v>
      </c>
    </row>
    <row r="29" spans="2:8" ht="12.75">
      <c r="B29" s="169" t="s">
        <v>428</v>
      </c>
      <c r="C29" s="172">
        <v>2117161537</v>
      </c>
      <c r="D29" s="172">
        <v>10479528.99</v>
      </c>
      <c r="E29" s="172">
        <f t="shared" si="2"/>
        <v>2127641065.99</v>
      </c>
      <c r="F29" s="172">
        <v>1683724555.03</v>
      </c>
      <c r="G29" s="172">
        <v>1676593312.01</v>
      </c>
      <c r="H29" s="171">
        <f t="shared" si="1"/>
        <v>443916510.96000004</v>
      </c>
    </row>
    <row r="30" spans="2:8" ht="12.75">
      <c r="B30" s="174"/>
      <c r="C30" s="17"/>
      <c r="D30" s="17"/>
      <c r="E30" s="17"/>
      <c r="F30" s="17"/>
      <c r="G30" s="17"/>
      <c r="H30" s="17"/>
    </row>
    <row r="31" spans="2:8" ht="12.75" customHeight="1">
      <c r="B31" s="175" t="s">
        <v>429</v>
      </c>
      <c r="C31" s="176">
        <f aca="true" t="shared" si="3" ref="C31:H31">SUM(C32:C47)</f>
        <v>11774804337</v>
      </c>
      <c r="D31" s="176">
        <f t="shared" si="3"/>
        <v>1620629703.84</v>
      </c>
      <c r="E31" s="176">
        <f t="shared" si="3"/>
        <v>13395434040.839998</v>
      </c>
      <c r="F31" s="176">
        <f t="shared" si="3"/>
        <v>9801882336.92</v>
      </c>
      <c r="G31" s="176">
        <f t="shared" si="3"/>
        <v>9765948942.39</v>
      </c>
      <c r="H31" s="176">
        <f t="shared" si="3"/>
        <v>3593551703.92</v>
      </c>
    </row>
    <row r="32" spans="2:8" ht="12.75">
      <c r="B32" s="169" t="s">
        <v>430</v>
      </c>
      <c r="C32" s="24">
        <v>2852946723</v>
      </c>
      <c r="D32" s="24">
        <v>694349024.26</v>
      </c>
      <c r="E32" s="17">
        <f aca="true" t="shared" si="4" ref="E32:E47">+C32+D32</f>
        <v>3547295747.26</v>
      </c>
      <c r="F32" s="24">
        <v>3102572834.88</v>
      </c>
      <c r="G32" s="24">
        <v>3100463017.3</v>
      </c>
      <c r="H32" s="24">
        <f>E32-F32</f>
        <v>444722912.3800001</v>
      </c>
    </row>
    <row r="33" spans="2:8" ht="12.75">
      <c r="B33" s="169" t="s">
        <v>431</v>
      </c>
      <c r="C33" s="25">
        <v>0</v>
      </c>
      <c r="D33" s="24">
        <v>2678824.74</v>
      </c>
      <c r="E33" s="17">
        <f t="shared" si="4"/>
        <v>2678824.74</v>
      </c>
      <c r="F33" s="24">
        <v>2678824.74</v>
      </c>
      <c r="G33" s="24">
        <v>2678824.74</v>
      </c>
      <c r="H33" s="152">
        <f aca="true" t="shared" si="5" ref="H33:H47">E33-F33</f>
        <v>0</v>
      </c>
    </row>
    <row r="34" spans="2:8" ht="12.75">
      <c r="B34" s="169" t="s">
        <v>432</v>
      </c>
      <c r="C34" s="25">
        <v>0</v>
      </c>
      <c r="D34" s="24">
        <v>12487467.41</v>
      </c>
      <c r="E34" s="17">
        <f t="shared" si="4"/>
        <v>12487467.41</v>
      </c>
      <c r="F34" s="24">
        <v>12001769.66</v>
      </c>
      <c r="G34" s="24">
        <v>12001769.66</v>
      </c>
      <c r="H34" s="152">
        <f t="shared" si="5"/>
        <v>485697.75</v>
      </c>
    </row>
    <row r="35" spans="2:8" ht="12.75">
      <c r="B35" s="169" t="s">
        <v>433</v>
      </c>
      <c r="C35" s="25">
        <v>15000000</v>
      </c>
      <c r="D35" s="24">
        <v>450012.06</v>
      </c>
      <c r="E35" s="17">
        <f t="shared" si="4"/>
        <v>15450012.06</v>
      </c>
      <c r="F35" s="24">
        <v>4511352.06</v>
      </c>
      <c r="G35" s="24">
        <v>4511352.06</v>
      </c>
      <c r="H35" s="152">
        <f t="shared" si="5"/>
        <v>10938660</v>
      </c>
    </row>
    <row r="36" spans="2:8" ht="12.75">
      <c r="B36" s="169" t="s">
        <v>434</v>
      </c>
      <c r="C36" s="17">
        <v>370177517</v>
      </c>
      <c r="D36" s="24">
        <v>113821568.41</v>
      </c>
      <c r="E36" s="17">
        <f t="shared" si="4"/>
        <v>483999085.40999997</v>
      </c>
      <c r="F36" s="24">
        <v>375466439.72</v>
      </c>
      <c r="G36" s="24">
        <v>372209353.33</v>
      </c>
      <c r="H36" s="152">
        <f t="shared" si="5"/>
        <v>108532645.68999994</v>
      </c>
    </row>
    <row r="37" spans="2:8" ht="12.75">
      <c r="B37" s="169" t="s">
        <v>435</v>
      </c>
      <c r="C37" s="17">
        <v>500522095</v>
      </c>
      <c r="D37" s="24">
        <v>32023649.47</v>
      </c>
      <c r="E37" s="17">
        <f t="shared" si="4"/>
        <v>532545744.47</v>
      </c>
      <c r="F37" s="24">
        <v>147881812.77</v>
      </c>
      <c r="G37" s="24">
        <v>147881812.77</v>
      </c>
      <c r="H37" s="152">
        <f t="shared" si="5"/>
        <v>384663931.70000005</v>
      </c>
    </row>
    <row r="38" spans="2:8" ht="12.75">
      <c r="B38" s="169" t="s">
        <v>436</v>
      </c>
      <c r="C38" s="17">
        <v>31202677</v>
      </c>
      <c r="D38" s="24">
        <v>52885620.76</v>
      </c>
      <c r="E38" s="17">
        <f t="shared" si="4"/>
        <v>84088297.75999999</v>
      </c>
      <c r="F38" s="24">
        <v>59787806.54</v>
      </c>
      <c r="G38" s="24">
        <v>59787806.54</v>
      </c>
      <c r="H38" s="152">
        <f t="shared" si="5"/>
        <v>24300491.21999999</v>
      </c>
    </row>
    <row r="39" spans="2:8" ht="12.75">
      <c r="B39" s="169" t="s">
        <v>437</v>
      </c>
      <c r="C39" s="17">
        <v>0</v>
      </c>
      <c r="D39" s="24">
        <v>1892123.78</v>
      </c>
      <c r="E39" s="17">
        <f t="shared" si="4"/>
        <v>1892123.78</v>
      </c>
      <c r="F39" s="24">
        <v>1892123.78</v>
      </c>
      <c r="G39" s="24">
        <v>1892123.78</v>
      </c>
      <c r="H39" s="152">
        <f t="shared" si="5"/>
        <v>0</v>
      </c>
    </row>
    <row r="40" spans="2:8" ht="12.75">
      <c r="B40" s="169" t="s">
        <v>438</v>
      </c>
      <c r="C40" s="17">
        <v>0</v>
      </c>
      <c r="D40" s="24">
        <v>30264083.2</v>
      </c>
      <c r="E40" s="17">
        <f t="shared" si="4"/>
        <v>30264083.2</v>
      </c>
      <c r="F40" s="24">
        <v>5348740.02</v>
      </c>
      <c r="G40" s="24">
        <v>4849792.38</v>
      </c>
      <c r="H40" s="152">
        <f t="shared" si="5"/>
        <v>24915343.18</v>
      </c>
    </row>
    <row r="41" spans="2:8" ht="12.75">
      <c r="B41" s="169" t="s">
        <v>439</v>
      </c>
      <c r="C41" s="17">
        <v>0</v>
      </c>
      <c r="D41" s="24">
        <v>4638451.7</v>
      </c>
      <c r="E41" s="17">
        <f t="shared" si="4"/>
        <v>4638451.7</v>
      </c>
      <c r="F41" s="24">
        <v>4638451.7</v>
      </c>
      <c r="G41" s="24">
        <v>4638451.7</v>
      </c>
      <c r="H41" s="152">
        <f t="shared" si="5"/>
        <v>0</v>
      </c>
    </row>
    <row r="42" spans="2:8" ht="12.75">
      <c r="B42" s="169" t="s">
        <v>440</v>
      </c>
      <c r="C42" s="17">
        <v>15000000</v>
      </c>
      <c r="D42" s="24">
        <v>34863320.4</v>
      </c>
      <c r="E42" s="17">
        <f t="shared" si="4"/>
        <v>49863320.4</v>
      </c>
      <c r="F42" s="24">
        <v>34863320.4</v>
      </c>
      <c r="G42" s="24">
        <v>34863320.4</v>
      </c>
      <c r="H42" s="152">
        <f t="shared" si="5"/>
        <v>15000000</v>
      </c>
    </row>
    <row r="43" spans="2:8" ht="12.75">
      <c r="B43" s="169" t="s">
        <v>441</v>
      </c>
      <c r="C43" s="17">
        <v>26282115</v>
      </c>
      <c r="D43" s="24">
        <v>149885956.28</v>
      </c>
      <c r="E43" s="17">
        <f t="shared" si="4"/>
        <v>176168071.28</v>
      </c>
      <c r="F43" s="24">
        <v>109757324.04</v>
      </c>
      <c r="G43" s="24">
        <v>107576765.37</v>
      </c>
      <c r="H43" s="152">
        <f t="shared" si="5"/>
        <v>66410747.239999995</v>
      </c>
    </row>
    <row r="44" spans="2:8" ht="12.75">
      <c r="B44" s="169" t="s">
        <v>442</v>
      </c>
      <c r="C44" s="17">
        <v>127465392</v>
      </c>
      <c r="D44" s="24">
        <v>27439679.7</v>
      </c>
      <c r="E44" s="17">
        <f t="shared" si="4"/>
        <v>154905071.7</v>
      </c>
      <c r="F44" s="24">
        <v>132862665.76</v>
      </c>
      <c r="G44" s="24">
        <v>132399273.46</v>
      </c>
      <c r="H44" s="152">
        <f t="shared" si="5"/>
        <v>22042405.939999983</v>
      </c>
    </row>
    <row r="45" spans="2:8" ht="12.75">
      <c r="B45" s="169" t="s">
        <v>443</v>
      </c>
      <c r="C45" s="17">
        <v>0</v>
      </c>
      <c r="D45" s="24">
        <v>1355504.77</v>
      </c>
      <c r="E45" s="17">
        <f t="shared" si="4"/>
        <v>1355504.77</v>
      </c>
      <c r="F45" s="24">
        <v>1355504.77</v>
      </c>
      <c r="G45" s="24">
        <v>1355504.77</v>
      </c>
      <c r="H45" s="152">
        <f t="shared" si="5"/>
        <v>0</v>
      </c>
    </row>
    <row r="46" spans="2:8" ht="12.75">
      <c r="B46" s="169" t="s">
        <v>444</v>
      </c>
      <c r="C46" s="17">
        <v>0</v>
      </c>
      <c r="D46" s="24">
        <v>10733140.58</v>
      </c>
      <c r="E46" s="17">
        <f t="shared" si="4"/>
        <v>10733140.58</v>
      </c>
      <c r="F46" s="24">
        <v>10733140.58</v>
      </c>
      <c r="G46" s="24">
        <v>10733140.58</v>
      </c>
      <c r="H46" s="152">
        <f t="shared" si="5"/>
        <v>0</v>
      </c>
    </row>
    <row r="47" spans="2:8" ht="12.75">
      <c r="B47" s="169" t="s">
        <v>445</v>
      </c>
      <c r="C47" s="17">
        <v>7836207818</v>
      </c>
      <c r="D47" s="24">
        <v>450861276.32</v>
      </c>
      <c r="E47" s="17">
        <f t="shared" si="4"/>
        <v>8287069094.32</v>
      </c>
      <c r="F47" s="24">
        <v>5795530225.5</v>
      </c>
      <c r="G47" s="24">
        <v>5768106633.55</v>
      </c>
      <c r="H47" s="152">
        <f t="shared" si="5"/>
        <v>2491538868.8199997</v>
      </c>
    </row>
    <row r="48" spans="2:8" ht="12.75">
      <c r="B48" s="174"/>
      <c r="C48" s="17"/>
      <c r="D48" s="17"/>
      <c r="E48" s="17"/>
      <c r="F48" s="17"/>
      <c r="G48" s="17"/>
      <c r="H48" s="124"/>
    </row>
    <row r="49" spans="2:8" ht="12.75">
      <c r="B49" s="167" t="s">
        <v>406</v>
      </c>
      <c r="C49" s="177">
        <f aca="true" t="shared" si="6" ref="C49:H49">C9+C31</f>
        <v>21035949278</v>
      </c>
      <c r="D49" s="176">
        <f t="shared" si="6"/>
        <v>1982398745.4499998</v>
      </c>
      <c r="E49" s="177">
        <f>E9+E31</f>
        <v>23018348023.449997</v>
      </c>
      <c r="F49" s="177">
        <f t="shared" si="6"/>
        <v>16874050458.36</v>
      </c>
      <c r="G49" s="177">
        <f t="shared" si="6"/>
        <v>16671715648.86</v>
      </c>
      <c r="H49" s="177">
        <f t="shared" si="6"/>
        <v>6144297565.09</v>
      </c>
    </row>
    <row r="50" spans="2:8" ht="13.5" thickBot="1">
      <c r="B50" s="178"/>
      <c r="C50" s="15"/>
      <c r="D50" s="15"/>
      <c r="E50" s="15"/>
      <c r="F50" s="15"/>
      <c r="G50" s="15"/>
      <c r="H50" s="15"/>
    </row>
    <row r="53" ht="12.75">
      <c r="C53" s="12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57" r:id="rId1"/>
  <ignoredErrors>
    <ignoredError sqref="C11:D11 F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8" width="11.00390625" style="1" customWidth="1"/>
    <col min="9" max="9" width="14.140625" style="1" bestFit="1" customWidth="1"/>
    <col min="10" max="16384" width="11.00390625" style="1" customWidth="1"/>
  </cols>
  <sheetData>
    <row r="1" ht="13.5" thickBot="1"/>
    <row r="2" spans="1:7" ht="12.75">
      <c r="A2" s="201" t="s">
        <v>120</v>
      </c>
      <c r="B2" s="202"/>
      <c r="C2" s="202"/>
      <c r="D2" s="202"/>
      <c r="E2" s="202"/>
      <c r="F2" s="202"/>
      <c r="G2" s="244"/>
    </row>
    <row r="3" spans="1:7" ht="12.75">
      <c r="A3" s="226" t="s">
        <v>325</v>
      </c>
      <c r="B3" s="227"/>
      <c r="C3" s="227"/>
      <c r="D3" s="227"/>
      <c r="E3" s="227"/>
      <c r="F3" s="227"/>
      <c r="G3" s="245"/>
    </row>
    <row r="4" spans="1:7" ht="12.75">
      <c r="A4" s="226" t="s">
        <v>446</v>
      </c>
      <c r="B4" s="227"/>
      <c r="C4" s="227"/>
      <c r="D4" s="227"/>
      <c r="E4" s="227"/>
      <c r="F4" s="227"/>
      <c r="G4" s="245"/>
    </row>
    <row r="5" spans="1:7" ht="12.75">
      <c r="A5" s="226" t="s">
        <v>125</v>
      </c>
      <c r="B5" s="227"/>
      <c r="C5" s="227"/>
      <c r="D5" s="227"/>
      <c r="E5" s="227"/>
      <c r="F5" s="227"/>
      <c r="G5" s="245"/>
    </row>
    <row r="6" spans="1:7" ht="13.5" thickBot="1">
      <c r="A6" s="229" t="s">
        <v>1</v>
      </c>
      <c r="B6" s="230"/>
      <c r="C6" s="230"/>
      <c r="D6" s="230"/>
      <c r="E6" s="230"/>
      <c r="F6" s="230"/>
      <c r="G6" s="246"/>
    </row>
    <row r="7" spans="1:7" ht="15.75" customHeight="1">
      <c r="A7" s="201" t="s">
        <v>2</v>
      </c>
      <c r="B7" s="247" t="s">
        <v>327</v>
      </c>
      <c r="C7" s="248"/>
      <c r="D7" s="248"/>
      <c r="E7" s="248"/>
      <c r="F7" s="249"/>
      <c r="G7" s="234" t="s">
        <v>328</v>
      </c>
    </row>
    <row r="8" spans="1:7" ht="15.75" customHeight="1" thickBot="1">
      <c r="A8" s="226"/>
      <c r="B8" s="207"/>
      <c r="C8" s="208"/>
      <c r="D8" s="208"/>
      <c r="E8" s="208"/>
      <c r="F8" s="209"/>
      <c r="G8" s="253"/>
    </row>
    <row r="9" spans="1:7" ht="26.25" thickBot="1">
      <c r="A9" s="229"/>
      <c r="B9" s="179" t="s">
        <v>218</v>
      </c>
      <c r="C9" s="32" t="s">
        <v>329</v>
      </c>
      <c r="D9" s="32" t="s">
        <v>330</v>
      </c>
      <c r="E9" s="32" t="s">
        <v>216</v>
      </c>
      <c r="F9" s="32" t="s">
        <v>235</v>
      </c>
      <c r="G9" s="235"/>
    </row>
    <row r="10" spans="1:7" ht="12.75">
      <c r="A10" s="180"/>
      <c r="B10" s="181"/>
      <c r="C10" s="181"/>
      <c r="D10" s="181"/>
      <c r="E10" s="17"/>
      <c r="F10" s="17"/>
      <c r="G10" s="181"/>
    </row>
    <row r="11" spans="1:10" ht="12.75">
      <c r="A11" s="182" t="s">
        <v>447</v>
      </c>
      <c r="B11" s="113">
        <f aca="true" t="shared" si="0" ref="B11:G11">B12+B22+B31+B42</f>
        <v>9261144941</v>
      </c>
      <c r="C11" s="113">
        <f>C12+C22+C31+C42</f>
        <v>361769041.61</v>
      </c>
      <c r="D11" s="113">
        <f t="shared" si="0"/>
        <v>9622913982.61</v>
      </c>
      <c r="E11" s="113">
        <f t="shared" si="0"/>
        <v>7072168121.440001</v>
      </c>
      <c r="F11" s="113">
        <f t="shared" si="0"/>
        <v>6905766706.470001</v>
      </c>
      <c r="G11" s="113">
        <f t="shared" si="0"/>
        <v>2550745861.17</v>
      </c>
      <c r="I11" s="81"/>
      <c r="J11" s="125"/>
    </row>
    <row r="12" spans="1:7" ht="12.75">
      <c r="A12" s="182" t="s">
        <v>448</v>
      </c>
      <c r="B12" s="113">
        <f>SUM(B13:B20)</f>
        <v>3364355808.71</v>
      </c>
      <c r="C12" s="113">
        <f>SUM(C13:C20)</f>
        <v>92099322.36000001</v>
      </c>
      <c r="D12" s="113">
        <f>SUM(D13:D20)</f>
        <v>3456455131.07</v>
      </c>
      <c r="E12" s="113">
        <f>SUM(E13:E20)</f>
        <v>2449623256.6299996</v>
      </c>
      <c r="F12" s="113">
        <f>SUM(F13:F20)</f>
        <v>2399324693.46</v>
      </c>
      <c r="G12" s="113">
        <f>D12-E12</f>
        <v>1006831874.4400005</v>
      </c>
    </row>
    <row r="13" spans="1:7" ht="12.75">
      <c r="A13" s="183" t="s">
        <v>449</v>
      </c>
      <c r="B13" s="103">
        <v>315653000</v>
      </c>
      <c r="C13" s="103">
        <v>0</v>
      </c>
      <c r="D13" s="103">
        <f aca="true" t="shared" si="1" ref="D13:D20">B13+C13</f>
        <v>315653000</v>
      </c>
      <c r="E13" s="103">
        <v>228625732.77</v>
      </c>
      <c r="F13" s="103">
        <v>228625732.77</v>
      </c>
      <c r="G13" s="103">
        <f aca="true" t="shared" si="2" ref="G13:G20">D13-E13</f>
        <v>87027267.22999999</v>
      </c>
    </row>
    <row r="14" spans="1:7" ht="12.75">
      <c r="A14" s="183" t="s">
        <v>450</v>
      </c>
      <c r="B14" s="103">
        <v>1006052418.86</v>
      </c>
      <c r="C14" s="103">
        <v>7346055.539999999</v>
      </c>
      <c r="D14" s="103">
        <f t="shared" si="1"/>
        <v>1013398474.4</v>
      </c>
      <c r="E14" s="103">
        <v>707926107.64</v>
      </c>
      <c r="F14" s="103">
        <v>703627316.41</v>
      </c>
      <c r="G14" s="103">
        <f t="shared" si="2"/>
        <v>305472366.76</v>
      </c>
    </row>
    <row r="15" spans="1:7" ht="12.75">
      <c r="A15" s="183" t="s">
        <v>451</v>
      </c>
      <c r="B15" s="103">
        <v>445379599.82</v>
      </c>
      <c r="C15" s="103">
        <v>4427562.1499999985</v>
      </c>
      <c r="D15" s="103">
        <f t="shared" si="1"/>
        <v>449807161.96999997</v>
      </c>
      <c r="E15" s="103">
        <v>301839532.15999997</v>
      </c>
      <c r="F15" s="103">
        <v>295634524.08</v>
      </c>
      <c r="G15" s="103">
        <f t="shared" si="2"/>
        <v>147967629.81</v>
      </c>
    </row>
    <row r="16" spans="1:7" ht="12.75">
      <c r="A16" s="183" t="s">
        <v>452</v>
      </c>
      <c r="B16" s="103">
        <v>0</v>
      </c>
      <c r="C16" s="103">
        <v>0</v>
      </c>
      <c r="D16" s="103">
        <f t="shared" si="1"/>
        <v>0</v>
      </c>
      <c r="E16" s="103">
        <v>0</v>
      </c>
      <c r="F16" s="103">
        <v>0</v>
      </c>
      <c r="G16" s="103">
        <f t="shared" si="2"/>
        <v>0</v>
      </c>
    </row>
    <row r="17" spans="1:7" ht="12.75">
      <c r="A17" s="183" t="s">
        <v>453</v>
      </c>
      <c r="B17" s="103">
        <v>731975101.79</v>
      </c>
      <c r="C17" s="103">
        <v>-41900045.27</v>
      </c>
      <c r="D17" s="103">
        <f t="shared" si="1"/>
        <v>690075056.52</v>
      </c>
      <c r="E17" s="103">
        <v>472438317.07</v>
      </c>
      <c r="F17" s="103">
        <v>467534169.29</v>
      </c>
      <c r="G17" s="103">
        <f t="shared" si="2"/>
        <v>217636739.45</v>
      </c>
    </row>
    <row r="18" spans="1:7" ht="12.75">
      <c r="A18" s="183" t="s">
        <v>454</v>
      </c>
      <c r="B18" s="103">
        <v>0</v>
      </c>
      <c r="C18" s="103">
        <v>0</v>
      </c>
      <c r="D18" s="103">
        <f t="shared" si="1"/>
        <v>0</v>
      </c>
      <c r="E18" s="103">
        <v>0</v>
      </c>
      <c r="F18" s="103">
        <v>0</v>
      </c>
      <c r="G18" s="103">
        <f t="shared" si="2"/>
        <v>0</v>
      </c>
    </row>
    <row r="19" spans="1:7" ht="12.75">
      <c r="A19" s="183" t="s">
        <v>455</v>
      </c>
      <c r="B19" s="103">
        <v>571088806.62</v>
      </c>
      <c r="C19" s="103">
        <v>6335238.110000014</v>
      </c>
      <c r="D19" s="103">
        <f t="shared" si="1"/>
        <v>577424044.73</v>
      </c>
      <c r="E19" s="103">
        <v>396792678.83000004</v>
      </c>
      <c r="F19" s="103">
        <v>381779252.02</v>
      </c>
      <c r="G19" s="103">
        <f t="shared" si="2"/>
        <v>180631365.89999998</v>
      </c>
    </row>
    <row r="20" spans="1:7" ht="12.75">
      <c r="A20" s="183" t="s">
        <v>456</v>
      </c>
      <c r="B20" s="103">
        <v>294206881.62</v>
      </c>
      <c r="C20" s="103">
        <v>115890511.83</v>
      </c>
      <c r="D20" s="103">
        <f t="shared" si="1"/>
        <v>410097393.45</v>
      </c>
      <c r="E20" s="103">
        <v>342000888.16</v>
      </c>
      <c r="F20" s="103">
        <v>322123698.89</v>
      </c>
      <c r="G20" s="103">
        <f t="shared" si="2"/>
        <v>68096505.28999996</v>
      </c>
    </row>
    <row r="21" spans="1:7" ht="12.75">
      <c r="A21" s="184"/>
      <c r="B21" s="103"/>
      <c r="C21" s="103"/>
      <c r="D21" s="103"/>
      <c r="E21" s="103"/>
      <c r="F21" s="103"/>
      <c r="G21" s="103"/>
    </row>
    <row r="22" spans="1:7" ht="12.75">
      <c r="A22" s="182" t="s">
        <v>457</v>
      </c>
      <c r="B22" s="113">
        <f>SUM(B23:B29)</f>
        <v>2813435174.3500004</v>
      </c>
      <c r="C22" s="113">
        <f>SUM(C23:C29)</f>
        <v>208672329.68</v>
      </c>
      <c r="D22" s="113">
        <f>SUM(D23:D29)</f>
        <v>3022107504.03</v>
      </c>
      <c r="E22" s="113">
        <f>SUM(E23:E29)</f>
        <v>2260743730.5200005</v>
      </c>
      <c r="F22" s="113">
        <f>SUM(F23:F29)</f>
        <v>2173854276.9900002</v>
      </c>
      <c r="G22" s="113">
        <f aca="true" t="shared" si="3" ref="G22:G29">D22-E22</f>
        <v>761363773.5099998</v>
      </c>
    </row>
    <row r="23" spans="1:7" ht="12.75">
      <c r="A23" s="183" t="s">
        <v>458</v>
      </c>
      <c r="B23" s="103">
        <v>27306082.38</v>
      </c>
      <c r="C23" s="103">
        <v>-499703.23</v>
      </c>
      <c r="D23" s="103">
        <f>B23+C23</f>
        <v>26806379.15</v>
      </c>
      <c r="E23" s="103">
        <v>16424886.340000002</v>
      </c>
      <c r="F23" s="103">
        <v>16140917.9</v>
      </c>
      <c r="G23" s="103">
        <f t="shared" si="3"/>
        <v>10381492.809999997</v>
      </c>
    </row>
    <row r="24" spans="1:7" ht="12.75">
      <c r="A24" s="183" t="s">
        <v>459</v>
      </c>
      <c r="B24" s="103">
        <v>211371085.58</v>
      </c>
      <c r="C24" s="103">
        <v>5470041.470000029</v>
      </c>
      <c r="D24" s="103">
        <f aca="true" t="shared" si="4" ref="D24:D29">B24+C24</f>
        <v>216841127.05000004</v>
      </c>
      <c r="E24" s="103">
        <v>83420435.0200001</v>
      </c>
      <c r="F24" s="103">
        <v>79937055.80000007</v>
      </c>
      <c r="G24" s="103">
        <f t="shared" si="3"/>
        <v>133420692.02999994</v>
      </c>
    </row>
    <row r="25" spans="1:7" ht="12.75">
      <c r="A25" s="183" t="s">
        <v>460</v>
      </c>
      <c r="B25" s="103">
        <v>278808750</v>
      </c>
      <c r="C25" s="103">
        <v>75500000</v>
      </c>
      <c r="D25" s="103">
        <f t="shared" si="4"/>
        <v>354308750</v>
      </c>
      <c r="E25" s="103">
        <v>332887356.0799999</v>
      </c>
      <c r="F25" s="103">
        <v>325200824.14999986</v>
      </c>
      <c r="G25" s="103">
        <f t="shared" si="3"/>
        <v>21421393.920000076</v>
      </c>
    </row>
    <row r="26" spans="1:7" ht="12.75">
      <c r="A26" s="183" t="s">
        <v>461</v>
      </c>
      <c r="B26" s="103">
        <v>233865486.2</v>
      </c>
      <c r="C26" s="103">
        <v>13951399.399999991</v>
      </c>
      <c r="D26" s="103">
        <f t="shared" si="4"/>
        <v>247816885.59999996</v>
      </c>
      <c r="E26" s="103">
        <v>190603552.07999998</v>
      </c>
      <c r="F26" s="103">
        <v>185786687.10000002</v>
      </c>
      <c r="G26" s="103">
        <f t="shared" si="3"/>
        <v>57213333.51999998</v>
      </c>
    </row>
    <row r="27" spans="1:7" ht="12.75">
      <c r="A27" s="183" t="s">
        <v>462</v>
      </c>
      <c r="B27" s="103">
        <v>1373295078.97</v>
      </c>
      <c r="C27" s="103">
        <v>80507621.32</v>
      </c>
      <c r="D27" s="103">
        <f t="shared" si="4"/>
        <v>1453802700.29</v>
      </c>
      <c r="E27" s="103">
        <v>1112164639.0500002</v>
      </c>
      <c r="F27" s="103">
        <v>1097806258.6900005</v>
      </c>
      <c r="G27" s="103">
        <f t="shared" si="3"/>
        <v>341638061.2399998</v>
      </c>
    </row>
    <row r="28" spans="1:7" ht="12.75">
      <c r="A28" s="183" t="s">
        <v>463</v>
      </c>
      <c r="B28" s="103">
        <v>688788691.22</v>
      </c>
      <c r="C28" s="103">
        <v>33742970.71999999</v>
      </c>
      <c r="D28" s="103">
        <f t="shared" si="4"/>
        <v>722531661.94</v>
      </c>
      <c r="E28" s="103">
        <v>525242861.95000005</v>
      </c>
      <c r="F28" s="103">
        <v>468982533.35</v>
      </c>
      <c r="G28" s="103">
        <f t="shared" si="3"/>
        <v>197288799.99</v>
      </c>
    </row>
    <row r="29" spans="1:7" ht="12.75">
      <c r="A29" s="183" t="s">
        <v>464</v>
      </c>
      <c r="B29" s="103">
        <v>0</v>
      </c>
      <c r="C29" s="103">
        <v>0</v>
      </c>
      <c r="D29" s="103">
        <f t="shared" si="4"/>
        <v>0</v>
      </c>
      <c r="E29" s="103">
        <v>0</v>
      </c>
      <c r="F29" s="103">
        <v>0</v>
      </c>
      <c r="G29" s="103">
        <f t="shared" si="3"/>
        <v>0</v>
      </c>
    </row>
    <row r="30" spans="1:7" ht="12.75">
      <c r="A30" s="184"/>
      <c r="B30" s="103"/>
      <c r="C30" s="103"/>
      <c r="D30" s="103"/>
      <c r="E30" s="103"/>
      <c r="F30" s="103"/>
      <c r="G30" s="103"/>
    </row>
    <row r="31" spans="1:7" ht="12.75">
      <c r="A31" s="182" t="s">
        <v>465</v>
      </c>
      <c r="B31" s="113">
        <f>SUM(B32:B40)</f>
        <v>539988292.94</v>
      </c>
      <c r="C31" s="113">
        <f>SUM(C32:C40)</f>
        <v>50417860.57999999</v>
      </c>
      <c r="D31" s="113">
        <f>SUM(D32:D40)</f>
        <v>590406153.52</v>
      </c>
      <c r="E31" s="113">
        <f>SUM(E32:E40)</f>
        <v>396303993.77</v>
      </c>
      <c r="F31" s="113">
        <f>SUM(F32:F40)</f>
        <v>374221838.52</v>
      </c>
      <c r="G31" s="113">
        <f aca="true" t="shared" si="5" ref="G31:G40">D31-E31</f>
        <v>194102159.75</v>
      </c>
    </row>
    <row r="32" spans="1:7" ht="12.75">
      <c r="A32" s="183" t="s">
        <v>466</v>
      </c>
      <c r="B32" s="103">
        <v>112910589.55</v>
      </c>
      <c r="C32" s="103">
        <v>-5565564.779999999</v>
      </c>
      <c r="D32" s="103">
        <f>B32+C32</f>
        <v>107345024.77</v>
      </c>
      <c r="E32" s="103">
        <v>68017169.83000001</v>
      </c>
      <c r="F32" s="103">
        <v>66862109.080000006</v>
      </c>
      <c r="G32" s="103">
        <f t="shared" si="5"/>
        <v>39327854.93999998</v>
      </c>
    </row>
    <row r="33" spans="1:7" ht="12.75">
      <c r="A33" s="183" t="s">
        <v>467</v>
      </c>
      <c r="B33" s="103">
        <v>101319385.48</v>
      </c>
      <c r="C33" s="103">
        <v>19296810.490000002</v>
      </c>
      <c r="D33" s="103">
        <f aca="true" t="shared" si="6" ref="D33:D40">B33+C33</f>
        <v>120616195.97</v>
      </c>
      <c r="E33" s="103">
        <v>89327766.85000001</v>
      </c>
      <c r="F33" s="103">
        <v>87309407.91999999</v>
      </c>
      <c r="G33" s="103">
        <f t="shared" si="5"/>
        <v>31288429.11999999</v>
      </c>
    </row>
    <row r="34" spans="1:7" ht="12.75">
      <c r="A34" s="183" t="s">
        <v>468</v>
      </c>
      <c r="B34" s="103">
        <v>0</v>
      </c>
      <c r="C34" s="103">
        <v>0</v>
      </c>
      <c r="D34" s="103">
        <f t="shared" si="6"/>
        <v>0</v>
      </c>
      <c r="E34" s="103">
        <v>0</v>
      </c>
      <c r="F34" s="103">
        <v>0</v>
      </c>
      <c r="G34" s="103">
        <f t="shared" si="5"/>
        <v>0</v>
      </c>
    </row>
    <row r="35" spans="1:7" ht="12.75">
      <c r="A35" s="183" t="s">
        <v>469</v>
      </c>
      <c r="B35" s="103">
        <v>0</v>
      </c>
      <c r="C35" s="103">
        <v>0</v>
      </c>
      <c r="D35" s="103">
        <f t="shared" si="6"/>
        <v>0</v>
      </c>
      <c r="E35" s="103">
        <v>0</v>
      </c>
      <c r="F35" s="103">
        <v>0</v>
      </c>
      <c r="G35" s="103">
        <f t="shared" si="5"/>
        <v>0</v>
      </c>
    </row>
    <row r="36" spans="1:7" ht="12.75">
      <c r="A36" s="183" t="s">
        <v>470</v>
      </c>
      <c r="B36" s="103">
        <v>108349709.11</v>
      </c>
      <c r="C36" s="103">
        <v>1245463.1299999952</v>
      </c>
      <c r="D36" s="110">
        <f t="shared" si="6"/>
        <v>109595172.24</v>
      </c>
      <c r="E36" s="103">
        <v>65874467.22</v>
      </c>
      <c r="F36" s="103">
        <v>58747263.39</v>
      </c>
      <c r="G36" s="110">
        <f t="shared" si="5"/>
        <v>43720705.019999996</v>
      </c>
    </row>
    <row r="37" spans="1:7" ht="12.75">
      <c r="A37" s="183" t="s">
        <v>471</v>
      </c>
      <c r="B37" s="103">
        <v>0</v>
      </c>
      <c r="C37" s="103">
        <v>0</v>
      </c>
      <c r="D37" s="103">
        <f t="shared" si="6"/>
        <v>0</v>
      </c>
      <c r="E37" s="103">
        <v>0</v>
      </c>
      <c r="F37" s="103">
        <v>0</v>
      </c>
      <c r="G37" s="103">
        <f t="shared" si="5"/>
        <v>0</v>
      </c>
    </row>
    <row r="38" spans="1:7" ht="12.75">
      <c r="A38" s="183" t="s">
        <v>472</v>
      </c>
      <c r="B38" s="103">
        <v>208826158.8</v>
      </c>
      <c r="C38" s="103">
        <v>35441151.739999995</v>
      </c>
      <c r="D38" s="103">
        <f t="shared" si="6"/>
        <v>244267310.54000002</v>
      </c>
      <c r="E38" s="103">
        <v>167430190.14999998</v>
      </c>
      <c r="F38" s="103">
        <v>156498658.41</v>
      </c>
      <c r="G38" s="103">
        <f t="shared" si="5"/>
        <v>76837120.39000005</v>
      </c>
    </row>
    <row r="39" spans="1:7" ht="12.75">
      <c r="A39" s="183" t="s">
        <v>473</v>
      </c>
      <c r="B39" s="103">
        <v>8582450</v>
      </c>
      <c r="C39" s="103">
        <v>0</v>
      </c>
      <c r="D39" s="103">
        <f t="shared" si="6"/>
        <v>8582450</v>
      </c>
      <c r="E39" s="103">
        <v>5654399.72</v>
      </c>
      <c r="F39" s="103">
        <v>4804399.72</v>
      </c>
      <c r="G39" s="103">
        <f t="shared" si="5"/>
        <v>2928050.2800000003</v>
      </c>
    </row>
    <row r="40" spans="1:7" ht="12.75">
      <c r="A40" s="183" t="s">
        <v>474</v>
      </c>
      <c r="B40" s="103">
        <v>0</v>
      </c>
      <c r="C40" s="103">
        <v>0</v>
      </c>
      <c r="D40" s="103">
        <f t="shared" si="6"/>
        <v>0</v>
      </c>
      <c r="E40" s="103">
        <v>0</v>
      </c>
      <c r="F40" s="103">
        <v>0</v>
      </c>
      <c r="G40" s="103">
        <f t="shared" si="5"/>
        <v>0</v>
      </c>
    </row>
    <row r="41" spans="1:7" ht="12.75">
      <c r="A41" s="184"/>
      <c r="B41" s="103"/>
      <c r="C41" s="103"/>
      <c r="D41" s="103"/>
      <c r="E41" s="103"/>
      <c r="F41" s="103"/>
      <c r="G41" s="103"/>
    </row>
    <row r="42" spans="1:7" ht="12.75">
      <c r="A42" s="182" t="s">
        <v>475</v>
      </c>
      <c r="B42" s="113">
        <f>SUM(B43:B46)</f>
        <v>2543365665</v>
      </c>
      <c r="C42" s="113">
        <f>SUM(C43:C46)</f>
        <v>10579528.99</v>
      </c>
      <c r="D42" s="113">
        <f>SUM(D43:D46)</f>
        <v>2553945193.99</v>
      </c>
      <c r="E42" s="113">
        <f>SUM(E43:E46)</f>
        <v>1965497140.52</v>
      </c>
      <c r="F42" s="113">
        <f>SUM(F43:F46)</f>
        <v>1958365897.5</v>
      </c>
      <c r="G42" s="113">
        <f>D42-E42</f>
        <v>588448053.4699998</v>
      </c>
    </row>
    <row r="43" spans="1:7" ht="12.75">
      <c r="A43" s="183" t="s">
        <v>476</v>
      </c>
      <c r="B43" s="103">
        <v>426204128</v>
      </c>
      <c r="C43" s="103">
        <v>100000</v>
      </c>
      <c r="D43" s="103">
        <f>B43+C43</f>
        <v>426304128</v>
      </c>
      <c r="E43" s="103">
        <v>281772585.49</v>
      </c>
      <c r="F43" s="103">
        <v>281772585.49</v>
      </c>
      <c r="G43" s="103">
        <f>D43-E43</f>
        <v>144531542.51</v>
      </c>
    </row>
    <row r="44" spans="1:7" ht="25.5">
      <c r="A44" s="185" t="s">
        <v>477</v>
      </c>
      <c r="B44" s="103">
        <v>2117161537</v>
      </c>
      <c r="C44" s="103">
        <v>10479528.99</v>
      </c>
      <c r="D44" s="103">
        <f>B44+C44</f>
        <v>2127641065.99</v>
      </c>
      <c r="E44" s="103">
        <v>1683724555.03</v>
      </c>
      <c r="F44" s="103">
        <v>1676593312.01</v>
      </c>
      <c r="G44" s="103">
        <f>D44-E44</f>
        <v>443916510.96000004</v>
      </c>
    </row>
    <row r="45" spans="1:7" ht="12.75">
      <c r="A45" s="183" t="s">
        <v>478</v>
      </c>
      <c r="B45" s="103">
        <v>0</v>
      </c>
      <c r="C45" s="103">
        <v>0</v>
      </c>
      <c r="D45" s="103">
        <f>B45+C45</f>
        <v>0</v>
      </c>
      <c r="E45" s="103">
        <v>0</v>
      </c>
      <c r="F45" s="103">
        <v>0</v>
      </c>
      <c r="G45" s="103">
        <f>D45-E45</f>
        <v>0</v>
      </c>
    </row>
    <row r="46" spans="1:7" ht="12.75">
      <c r="A46" s="183" t="s">
        <v>479</v>
      </c>
      <c r="B46" s="103">
        <v>0</v>
      </c>
      <c r="C46" s="103">
        <v>0</v>
      </c>
      <c r="D46" s="103">
        <f>B46+C46</f>
        <v>0</v>
      </c>
      <c r="E46" s="103">
        <v>0</v>
      </c>
      <c r="F46" s="103">
        <v>0</v>
      </c>
      <c r="G46" s="103">
        <f>D46-E46</f>
        <v>0</v>
      </c>
    </row>
    <row r="47" spans="1:7" ht="12.75">
      <c r="A47" s="184"/>
      <c r="B47" s="103"/>
      <c r="C47" s="103"/>
      <c r="D47" s="103"/>
      <c r="E47" s="103"/>
      <c r="F47" s="103"/>
      <c r="G47" s="103"/>
    </row>
    <row r="48" spans="1:7" ht="12.75">
      <c r="A48" s="182" t="s">
        <v>480</v>
      </c>
      <c r="B48" s="113">
        <f>B49+B59+B68+B79</f>
        <v>11774804337</v>
      </c>
      <c r="C48" s="113">
        <f>C49+C59+C68+C79</f>
        <v>1620629703.8400002</v>
      </c>
      <c r="D48" s="113">
        <f>D49+D59+D68+D79</f>
        <v>13395434040.84</v>
      </c>
      <c r="E48" s="113">
        <f>E49+E59+E68+E79</f>
        <v>9801882336.919998</v>
      </c>
      <c r="F48" s="113">
        <f>F49+F59+F68+F79</f>
        <v>9765948942.39</v>
      </c>
      <c r="G48" s="113">
        <f aca="true" t="shared" si="7" ref="G48:G83">D48-E48</f>
        <v>3593551703.920002</v>
      </c>
    </row>
    <row r="49" spans="1:7" ht="12.75">
      <c r="A49" s="182" t="s">
        <v>448</v>
      </c>
      <c r="B49" s="113">
        <f>SUM(B50:B57)</f>
        <v>138465392</v>
      </c>
      <c r="C49" s="113">
        <f>SUM(C50:C57)</f>
        <v>167707498.01</v>
      </c>
      <c r="D49" s="113">
        <f>SUM(D50:D57)</f>
        <v>306172890.01</v>
      </c>
      <c r="E49" s="113">
        <f>SUM(E50:E57)</f>
        <v>263593644.99</v>
      </c>
      <c r="F49" s="113">
        <f>SUM(F50:F57)</f>
        <v>263130252.69</v>
      </c>
      <c r="G49" s="113">
        <f t="shared" si="7"/>
        <v>42579245.01999998</v>
      </c>
    </row>
    <row r="50" spans="1:7" ht="12.75">
      <c r="A50" s="183" t="s">
        <v>449</v>
      </c>
      <c r="B50" s="103">
        <v>0</v>
      </c>
      <c r="C50" s="103">
        <v>0</v>
      </c>
      <c r="D50" s="103">
        <f>B50+C50</f>
        <v>0</v>
      </c>
      <c r="E50" s="103">
        <v>0</v>
      </c>
      <c r="F50" s="103">
        <v>0</v>
      </c>
      <c r="G50" s="103">
        <f t="shared" si="7"/>
        <v>0</v>
      </c>
    </row>
    <row r="51" spans="1:7" ht="12.75">
      <c r="A51" s="183" t="s">
        <v>450</v>
      </c>
      <c r="B51" s="103">
        <v>2600000</v>
      </c>
      <c r="C51" s="103">
        <v>33791429.42</v>
      </c>
      <c r="D51" s="103">
        <f aca="true" t="shared" si="8" ref="D51:D57">B51+C51</f>
        <v>36391429.42</v>
      </c>
      <c r="E51" s="103">
        <v>34326551.52</v>
      </c>
      <c r="F51" s="103">
        <v>33863159.22</v>
      </c>
      <c r="G51" s="103">
        <f t="shared" si="7"/>
        <v>2064877.8999999985</v>
      </c>
    </row>
    <row r="52" spans="1:7" ht="12.75">
      <c r="A52" s="183" t="s">
        <v>451</v>
      </c>
      <c r="B52" s="103">
        <v>1000000</v>
      </c>
      <c r="C52" s="103">
        <v>18740324.43</v>
      </c>
      <c r="D52" s="103">
        <f t="shared" si="8"/>
        <v>19740324.43</v>
      </c>
      <c r="E52" s="103">
        <v>15213431.1</v>
      </c>
      <c r="F52" s="103">
        <v>15213431.1</v>
      </c>
      <c r="G52" s="103">
        <f t="shared" si="7"/>
        <v>4526893.33</v>
      </c>
    </row>
    <row r="53" spans="1:7" ht="12.75">
      <c r="A53" s="183" t="s">
        <v>452</v>
      </c>
      <c r="B53" s="103">
        <v>0</v>
      </c>
      <c r="C53" s="103">
        <v>0</v>
      </c>
      <c r="D53" s="103">
        <f t="shared" si="8"/>
        <v>0</v>
      </c>
      <c r="E53" s="103">
        <v>0</v>
      </c>
      <c r="F53" s="103">
        <v>0</v>
      </c>
      <c r="G53" s="103">
        <f t="shared" si="7"/>
        <v>0</v>
      </c>
    </row>
    <row r="54" spans="1:7" ht="12.75">
      <c r="A54" s="183" t="s">
        <v>453</v>
      </c>
      <c r="B54" s="103">
        <v>0</v>
      </c>
      <c r="C54" s="103">
        <v>33811249.64</v>
      </c>
      <c r="D54" s="103">
        <f t="shared" si="8"/>
        <v>33811249.64</v>
      </c>
      <c r="E54" s="103">
        <v>33811249.64</v>
      </c>
      <c r="F54" s="103">
        <v>33811249.64</v>
      </c>
      <c r="G54" s="103">
        <f t="shared" si="7"/>
        <v>0</v>
      </c>
    </row>
    <row r="55" spans="1:7" ht="12.75">
      <c r="A55" s="183" t="s">
        <v>454</v>
      </c>
      <c r="B55" s="103">
        <v>0</v>
      </c>
      <c r="C55" s="103">
        <v>0</v>
      </c>
      <c r="D55" s="103">
        <f t="shared" si="8"/>
        <v>0</v>
      </c>
      <c r="E55" s="103">
        <v>0</v>
      </c>
      <c r="F55" s="103">
        <v>0</v>
      </c>
      <c r="G55" s="103">
        <f t="shared" si="7"/>
        <v>0</v>
      </c>
    </row>
    <row r="56" spans="1:7" ht="12.75">
      <c r="A56" s="183" t="s">
        <v>455</v>
      </c>
      <c r="B56" s="103">
        <v>124865392</v>
      </c>
      <c r="C56" s="103">
        <v>74148497.07</v>
      </c>
      <c r="D56" s="103">
        <f t="shared" si="8"/>
        <v>199013889.07</v>
      </c>
      <c r="E56" s="103">
        <v>173512113.03</v>
      </c>
      <c r="F56" s="103">
        <v>173512113.03</v>
      </c>
      <c r="G56" s="103">
        <f t="shared" si="7"/>
        <v>25501776.03999999</v>
      </c>
    </row>
    <row r="57" spans="1:7" ht="12.75">
      <c r="A57" s="183" t="s">
        <v>456</v>
      </c>
      <c r="B57" s="103">
        <v>10000000</v>
      </c>
      <c r="C57" s="103">
        <v>7215997.45</v>
      </c>
      <c r="D57" s="103">
        <f t="shared" si="8"/>
        <v>17215997.45</v>
      </c>
      <c r="E57" s="103">
        <v>6730299.7</v>
      </c>
      <c r="F57" s="103">
        <v>6730299.7</v>
      </c>
      <c r="G57" s="103">
        <f t="shared" si="7"/>
        <v>10485697.75</v>
      </c>
    </row>
    <row r="58" spans="1:7" ht="12.75">
      <c r="A58" s="184"/>
      <c r="B58" s="103"/>
      <c r="C58" s="103"/>
      <c r="D58" s="103"/>
      <c r="E58" s="103"/>
      <c r="F58" s="103"/>
      <c r="G58" s="103"/>
    </row>
    <row r="59" spans="1:7" ht="12.75">
      <c r="A59" s="182" t="s">
        <v>457</v>
      </c>
      <c r="B59" s="113">
        <f>SUM(B60:B66)</f>
        <v>10013301585</v>
      </c>
      <c r="C59" s="113">
        <f>SUM(C60:C66)</f>
        <v>1309410179.16</v>
      </c>
      <c r="D59" s="113">
        <f>SUM(D60:D66)</f>
        <v>11322711764.16</v>
      </c>
      <c r="E59" s="113">
        <f>SUM(E60:E66)</f>
        <v>8182197473.849999</v>
      </c>
      <c r="F59" s="113">
        <f>SUM(F60:F66)</f>
        <v>8156928034.339999</v>
      </c>
      <c r="G59" s="113">
        <f t="shared" si="7"/>
        <v>3140514290.3100004</v>
      </c>
    </row>
    <row r="60" spans="1:7" ht="12.75">
      <c r="A60" s="183" t="s">
        <v>458</v>
      </c>
      <c r="B60" s="103">
        <v>0</v>
      </c>
      <c r="C60" s="103">
        <v>633561.62</v>
      </c>
      <c r="D60" s="103">
        <f>B60+C60</f>
        <v>633561.62</v>
      </c>
      <c r="E60" s="103">
        <v>633561.62</v>
      </c>
      <c r="F60" s="103">
        <v>633561.62</v>
      </c>
      <c r="G60" s="103">
        <f t="shared" si="7"/>
        <v>0</v>
      </c>
    </row>
    <row r="61" spans="1:7" ht="12.75">
      <c r="A61" s="183" t="s">
        <v>459</v>
      </c>
      <c r="B61" s="103">
        <v>615804210</v>
      </c>
      <c r="C61" s="103">
        <v>582665285.38</v>
      </c>
      <c r="D61" s="103">
        <f aca="true" t="shared" si="9" ref="D61:D66">B61+C61</f>
        <v>1198469495.38</v>
      </c>
      <c r="E61" s="103">
        <v>752078402.42</v>
      </c>
      <c r="F61" s="103">
        <v>752078402.42</v>
      </c>
      <c r="G61" s="103">
        <f t="shared" si="7"/>
        <v>446391092.96000016</v>
      </c>
    </row>
    <row r="62" spans="1:7" ht="12.75">
      <c r="A62" s="183" t="s">
        <v>460</v>
      </c>
      <c r="B62" s="103">
        <v>1684317282</v>
      </c>
      <c r="C62" s="103">
        <v>118969678.84</v>
      </c>
      <c r="D62" s="103">
        <f t="shared" si="9"/>
        <v>1803286960.84</v>
      </c>
      <c r="E62" s="103">
        <v>1304737121.93</v>
      </c>
      <c r="F62" s="103">
        <v>1304737121.93</v>
      </c>
      <c r="G62" s="103">
        <f t="shared" si="7"/>
        <v>498549838.90999985</v>
      </c>
    </row>
    <row r="63" spans="1:7" ht="12.75">
      <c r="A63" s="183" t="s">
        <v>461</v>
      </c>
      <c r="B63" s="103">
        <v>0</v>
      </c>
      <c r="C63" s="103">
        <v>90684923.87</v>
      </c>
      <c r="D63" s="103">
        <f t="shared" si="9"/>
        <v>90684923.87</v>
      </c>
      <c r="E63" s="103">
        <v>88037572.26</v>
      </c>
      <c r="F63" s="103">
        <v>88037572.26</v>
      </c>
      <c r="G63" s="103">
        <f t="shared" si="7"/>
        <v>2647351.6099999994</v>
      </c>
    </row>
    <row r="64" spans="1:7" ht="12.75">
      <c r="A64" s="183" t="s">
        <v>462</v>
      </c>
      <c r="B64" s="103">
        <v>7009612170</v>
      </c>
      <c r="C64" s="103">
        <v>471775064.71</v>
      </c>
      <c r="D64" s="103">
        <f t="shared" si="9"/>
        <v>7481387234.71</v>
      </c>
      <c r="E64" s="103">
        <v>5515667551.84</v>
      </c>
      <c r="F64" s="103">
        <v>5500541734.33</v>
      </c>
      <c r="G64" s="103">
        <f t="shared" si="7"/>
        <v>1965719682.87</v>
      </c>
    </row>
    <row r="65" spans="1:7" ht="12.75">
      <c r="A65" s="183" t="s">
        <v>463</v>
      </c>
      <c r="B65" s="103">
        <v>703567923</v>
      </c>
      <c r="C65" s="103">
        <v>44681664.74</v>
      </c>
      <c r="D65" s="103">
        <f t="shared" si="9"/>
        <v>748249587.74</v>
      </c>
      <c r="E65" s="103">
        <v>521043263.78</v>
      </c>
      <c r="F65" s="103">
        <v>510899641.78</v>
      </c>
      <c r="G65" s="103">
        <f t="shared" si="7"/>
        <v>227206323.96000004</v>
      </c>
    </row>
    <row r="66" spans="1:7" ht="12.75">
      <c r="A66" s="183" t="s">
        <v>464</v>
      </c>
      <c r="B66" s="103">
        <v>0</v>
      </c>
      <c r="C66" s="103">
        <v>0</v>
      </c>
      <c r="D66" s="103">
        <f t="shared" si="9"/>
        <v>0</v>
      </c>
      <c r="E66" s="103">
        <v>0</v>
      </c>
      <c r="F66" s="103">
        <v>0</v>
      </c>
      <c r="G66" s="103">
        <f t="shared" si="7"/>
        <v>0</v>
      </c>
    </row>
    <row r="67" spans="1:7" ht="12.75">
      <c r="A67" s="184"/>
      <c r="B67" s="103"/>
      <c r="C67" s="103"/>
      <c r="D67" s="103"/>
      <c r="E67" s="103"/>
      <c r="F67" s="103"/>
      <c r="G67" s="103"/>
    </row>
    <row r="68" spans="1:7" ht="12.75">
      <c r="A68" s="182" t="s">
        <v>465</v>
      </c>
      <c r="B68" s="113">
        <f>SUM(B69:B77)</f>
        <v>55113850</v>
      </c>
      <c r="C68" s="113">
        <f>SUM(C69:C77)</f>
        <v>143512026.67</v>
      </c>
      <c r="D68" s="113">
        <f>SUM(D69:D77)</f>
        <v>198625876.67</v>
      </c>
      <c r="E68" s="113">
        <f>SUM(E69:E77)</f>
        <v>80026449.11999999</v>
      </c>
      <c r="F68" s="113">
        <f>SUM(F69:F77)</f>
        <v>74735559.81</v>
      </c>
      <c r="G68" s="113">
        <f t="shared" si="7"/>
        <v>118599427.55</v>
      </c>
    </row>
    <row r="69" spans="1:7" ht="12.75">
      <c r="A69" s="183" t="s">
        <v>466</v>
      </c>
      <c r="B69" s="103">
        <v>40113850</v>
      </c>
      <c r="C69" s="103">
        <v>3732276.32</v>
      </c>
      <c r="D69" s="103">
        <f>B69+C69</f>
        <v>43846126.32</v>
      </c>
      <c r="E69" s="103">
        <v>28230632.32</v>
      </c>
      <c r="F69" s="103">
        <v>25619249.32</v>
      </c>
      <c r="G69" s="103">
        <f t="shared" si="7"/>
        <v>15615494</v>
      </c>
    </row>
    <row r="70" spans="1:7" ht="12.75">
      <c r="A70" s="183" t="s">
        <v>467</v>
      </c>
      <c r="B70" s="103">
        <v>15000000</v>
      </c>
      <c r="C70" s="103">
        <v>42754545.65</v>
      </c>
      <c r="D70" s="103">
        <f aca="true" t="shared" si="10" ref="D70:D77">B70+C70</f>
        <v>57754545.65</v>
      </c>
      <c r="E70" s="103">
        <v>37835275.69</v>
      </c>
      <c r="F70" s="103">
        <v>35654717.02</v>
      </c>
      <c r="G70" s="103">
        <f t="shared" si="7"/>
        <v>19919269.96</v>
      </c>
    </row>
    <row r="71" spans="1:7" ht="12.75">
      <c r="A71" s="183" t="s">
        <v>468</v>
      </c>
      <c r="B71" s="103">
        <v>0</v>
      </c>
      <c r="C71" s="103">
        <v>0</v>
      </c>
      <c r="D71" s="103">
        <f t="shared" si="10"/>
        <v>0</v>
      </c>
      <c r="E71" s="103">
        <v>0</v>
      </c>
      <c r="F71" s="103">
        <v>0</v>
      </c>
      <c r="G71" s="103">
        <f t="shared" si="7"/>
        <v>0</v>
      </c>
    </row>
    <row r="72" spans="1:7" ht="12.75">
      <c r="A72" s="183" t="s">
        <v>469</v>
      </c>
      <c r="B72" s="103">
        <v>0</v>
      </c>
      <c r="C72" s="103">
        <v>0</v>
      </c>
      <c r="D72" s="103">
        <f t="shared" si="10"/>
        <v>0</v>
      </c>
      <c r="E72" s="103">
        <v>0</v>
      </c>
      <c r="F72" s="103">
        <v>0</v>
      </c>
      <c r="G72" s="103">
        <f t="shared" si="7"/>
        <v>0</v>
      </c>
    </row>
    <row r="73" spans="1:7" ht="12.75">
      <c r="A73" s="183" t="s">
        <v>470</v>
      </c>
      <c r="B73" s="103">
        <v>0</v>
      </c>
      <c r="C73" s="103">
        <v>66232728.75</v>
      </c>
      <c r="D73" s="103">
        <f t="shared" si="10"/>
        <v>66232728.75</v>
      </c>
      <c r="E73" s="103">
        <v>7083408.34</v>
      </c>
      <c r="F73" s="103">
        <v>7083408.34</v>
      </c>
      <c r="G73" s="103">
        <f t="shared" si="7"/>
        <v>59149320.41</v>
      </c>
    </row>
    <row r="74" spans="1:7" ht="12.75">
      <c r="A74" s="183" t="s">
        <v>471</v>
      </c>
      <c r="B74" s="103">
        <v>0</v>
      </c>
      <c r="C74" s="103">
        <v>0</v>
      </c>
      <c r="D74" s="103">
        <f t="shared" si="10"/>
        <v>0</v>
      </c>
      <c r="E74" s="103">
        <v>0</v>
      </c>
      <c r="F74" s="103">
        <v>0</v>
      </c>
      <c r="G74" s="103">
        <f t="shared" si="7"/>
        <v>0</v>
      </c>
    </row>
    <row r="75" spans="1:7" ht="12.75">
      <c r="A75" s="183" t="s">
        <v>472</v>
      </c>
      <c r="B75" s="103">
        <v>0</v>
      </c>
      <c r="C75" s="103">
        <v>30792475.95</v>
      </c>
      <c r="D75" s="103">
        <f t="shared" si="10"/>
        <v>30792475.95</v>
      </c>
      <c r="E75" s="103">
        <v>6877132.77</v>
      </c>
      <c r="F75" s="103">
        <v>6378185.13</v>
      </c>
      <c r="G75" s="103">
        <f t="shared" si="7"/>
        <v>23915343.18</v>
      </c>
    </row>
    <row r="76" spans="1:7" ht="12.75">
      <c r="A76" s="183" t="s">
        <v>473</v>
      </c>
      <c r="B76" s="103">
        <v>0</v>
      </c>
      <c r="C76" s="103">
        <v>0</v>
      </c>
      <c r="D76" s="103">
        <f t="shared" si="10"/>
        <v>0</v>
      </c>
      <c r="E76" s="103">
        <v>0</v>
      </c>
      <c r="F76" s="103">
        <v>0</v>
      </c>
      <c r="G76" s="103">
        <f t="shared" si="7"/>
        <v>0</v>
      </c>
    </row>
    <row r="77" spans="1:7" ht="13.5" thickBot="1">
      <c r="A77" s="186" t="s">
        <v>474</v>
      </c>
      <c r="B77" s="187">
        <v>0</v>
      </c>
      <c r="C77" s="187">
        <v>0</v>
      </c>
      <c r="D77" s="187">
        <f t="shared" si="10"/>
        <v>0</v>
      </c>
      <c r="E77" s="187">
        <v>0</v>
      </c>
      <c r="F77" s="187">
        <v>0</v>
      </c>
      <c r="G77" s="187">
        <f t="shared" si="7"/>
        <v>0</v>
      </c>
    </row>
    <row r="78" spans="1:7" ht="12.75">
      <c r="A78" s="184"/>
      <c r="B78" s="103"/>
      <c r="C78" s="103"/>
      <c r="D78" s="103"/>
      <c r="E78" s="103"/>
      <c r="F78" s="103"/>
      <c r="G78" s="103"/>
    </row>
    <row r="79" spans="1:7" ht="12.75">
      <c r="A79" s="182" t="s">
        <v>475</v>
      </c>
      <c r="B79" s="113">
        <f>SUM(B80:B83)</f>
        <v>1567923510</v>
      </c>
      <c r="C79" s="113">
        <f>SUM(C80:C83)</f>
        <v>0</v>
      </c>
      <c r="D79" s="113">
        <f>SUM(D80:D83)</f>
        <v>1567923510</v>
      </c>
      <c r="E79" s="113">
        <f>SUM(E80:E83)</f>
        <v>1276064768.96</v>
      </c>
      <c r="F79" s="113">
        <f>SUM(F80:F83)</f>
        <v>1271155095.55</v>
      </c>
      <c r="G79" s="113">
        <f t="shared" si="7"/>
        <v>291858741.03999996</v>
      </c>
    </row>
    <row r="80" spans="1:7" ht="12.75">
      <c r="A80" s="183" t="s">
        <v>476</v>
      </c>
      <c r="B80" s="103">
        <v>160177517</v>
      </c>
      <c r="C80" s="103">
        <v>0</v>
      </c>
      <c r="D80" s="103">
        <f>B80+C80</f>
        <v>160177517</v>
      </c>
      <c r="E80" s="103">
        <v>131336436.14</v>
      </c>
      <c r="F80" s="103">
        <v>128079349.75</v>
      </c>
      <c r="G80" s="103">
        <f t="shared" si="7"/>
        <v>28841080.86</v>
      </c>
    </row>
    <row r="81" spans="1:7" ht="25.5">
      <c r="A81" s="185" t="s">
        <v>477</v>
      </c>
      <c r="B81" s="103">
        <v>1407745993</v>
      </c>
      <c r="C81" s="103">
        <v>0</v>
      </c>
      <c r="D81" s="103">
        <f>B81+C81</f>
        <v>1407745993</v>
      </c>
      <c r="E81" s="103">
        <v>1144728332.82</v>
      </c>
      <c r="F81" s="103">
        <v>1143075745.8</v>
      </c>
      <c r="G81" s="103">
        <f t="shared" si="7"/>
        <v>263017660.18000007</v>
      </c>
    </row>
    <row r="82" spans="1:7" ht="12.75">
      <c r="A82" s="183" t="s">
        <v>478</v>
      </c>
      <c r="B82" s="103">
        <v>0</v>
      </c>
      <c r="C82" s="103">
        <v>0</v>
      </c>
      <c r="D82" s="103">
        <f>B82+C82</f>
        <v>0</v>
      </c>
      <c r="E82" s="103">
        <v>0</v>
      </c>
      <c r="F82" s="103">
        <v>0</v>
      </c>
      <c r="G82" s="103">
        <f t="shared" si="7"/>
        <v>0</v>
      </c>
    </row>
    <row r="83" spans="1:7" ht="12.75">
      <c r="A83" s="183" t="s">
        <v>479</v>
      </c>
      <c r="B83" s="103">
        <v>0</v>
      </c>
      <c r="C83" s="103">
        <v>0</v>
      </c>
      <c r="D83" s="103">
        <f>B83+C83</f>
        <v>0</v>
      </c>
      <c r="E83" s="103">
        <v>0</v>
      </c>
      <c r="F83" s="103">
        <v>0</v>
      </c>
      <c r="G83" s="103">
        <f t="shared" si="7"/>
        <v>0</v>
      </c>
    </row>
    <row r="84" spans="1:7" ht="12.75">
      <c r="A84" s="184"/>
      <c r="B84" s="103"/>
      <c r="C84" s="103"/>
      <c r="D84" s="103"/>
      <c r="E84" s="103"/>
      <c r="F84" s="103"/>
      <c r="G84" s="103"/>
    </row>
    <row r="85" spans="1:7" ht="12.75">
      <c r="A85" s="182" t="s">
        <v>406</v>
      </c>
      <c r="B85" s="113">
        <f aca="true" t="shared" si="11" ref="B85:G85">B11+B48</f>
        <v>21035949278</v>
      </c>
      <c r="C85" s="113">
        <f t="shared" si="11"/>
        <v>1982398745.4500003</v>
      </c>
      <c r="D85" s="113">
        <f t="shared" si="11"/>
        <v>23018348023.45</v>
      </c>
      <c r="E85" s="113">
        <f t="shared" si="11"/>
        <v>16874050458.359999</v>
      </c>
      <c r="F85" s="113">
        <f t="shared" si="11"/>
        <v>16671715648.86</v>
      </c>
      <c r="G85" s="113">
        <f t="shared" si="11"/>
        <v>6144297565.090002</v>
      </c>
    </row>
    <row r="86" spans="1:7" ht="13.5" thickBot="1">
      <c r="A86" s="188"/>
      <c r="B86" s="189"/>
      <c r="C86" s="189"/>
      <c r="D86" s="189"/>
      <c r="E86" s="189"/>
      <c r="F86" s="189"/>
      <c r="G86" s="189"/>
    </row>
    <row r="88" spans="2:7" ht="12.75">
      <c r="B88" s="81"/>
      <c r="C88" s="81"/>
      <c r="D88" s="81"/>
      <c r="E88" s="81"/>
      <c r="F88" s="81"/>
      <c r="G88" s="8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8" width="15.28125" style="1" bestFit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44"/>
    </row>
    <row r="3" spans="2:8" ht="12.75">
      <c r="B3" s="226" t="s">
        <v>325</v>
      </c>
      <c r="C3" s="227"/>
      <c r="D3" s="227"/>
      <c r="E3" s="227"/>
      <c r="F3" s="227"/>
      <c r="G3" s="227"/>
      <c r="H3" s="245"/>
    </row>
    <row r="4" spans="2:8" ht="12.75">
      <c r="B4" s="226" t="s">
        <v>481</v>
      </c>
      <c r="C4" s="227"/>
      <c r="D4" s="227"/>
      <c r="E4" s="227"/>
      <c r="F4" s="227"/>
      <c r="G4" s="227"/>
      <c r="H4" s="245"/>
    </row>
    <row r="5" spans="2:8" ht="12.75">
      <c r="B5" s="226" t="s">
        <v>125</v>
      </c>
      <c r="C5" s="227"/>
      <c r="D5" s="227"/>
      <c r="E5" s="227"/>
      <c r="F5" s="227"/>
      <c r="G5" s="227"/>
      <c r="H5" s="245"/>
    </row>
    <row r="6" spans="2:8" ht="13.5" thickBot="1">
      <c r="B6" s="229" t="s">
        <v>1</v>
      </c>
      <c r="C6" s="230"/>
      <c r="D6" s="230"/>
      <c r="E6" s="230"/>
      <c r="F6" s="230"/>
      <c r="G6" s="230"/>
      <c r="H6" s="246"/>
    </row>
    <row r="7" spans="2:8" ht="13.5" thickBot="1">
      <c r="B7" s="236" t="s">
        <v>2</v>
      </c>
      <c r="C7" s="250" t="s">
        <v>327</v>
      </c>
      <c r="D7" s="251"/>
      <c r="E7" s="251"/>
      <c r="F7" s="251"/>
      <c r="G7" s="252"/>
      <c r="H7" s="234" t="s">
        <v>328</v>
      </c>
    </row>
    <row r="8" spans="2:8" ht="26.25" thickBot="1">
      <c r="B8" s="237"/>
      <c r="C8" s="32" t="s">
        <v>218</v>
      </c>
      <c r="D8" s="32" t="s">
        <v>329</v>
      </c>
      <c r="E8" s="32" t="s">
        <v>330</v>
      </c>
      <c r="F8" s="32" t="s">
        <v>482</v>
      </c>
      <c r="G8" s="32" t="s">
        <v>235</v>
      </c>
      <c r="H8" s="235"/>
    </row>
    <row r="9" spans="2:8" ht="12.75">
      <c r="B9" s="190" t="s">
        <v>483</v>
      </c>
      <c r="C9" s="176">
        <f>C10+C11+C12+C15+C16+C19</f>
        <v>2851994584.29</v>
      </c>
      <c r="D9" s="176">
        <f>D10+D11+D12+D15+D16+D19</f>
        <v>-91221911.05</v>
      </c>
      <c r="E9" s="176">
        <f>E10+E11+E12+E15+E16+E19</f>
        <v>2760772673.2400002</v>
      </c>
      <c r="F9" s="176">
        <f>F10+F11+F12+F15+F16+F19</f>
        <v>1717924817.66</v>
      </c>
      <c r="G9" s="176">
        <f>G10+G11+G12+G15+G16+G19</f>
        <v>1713820869.8799999</v>
      </c>
      <c r="H9" s="172">
        <f>E9-F9</f>
        <v>1042847855.5800002</v>
      </c>
    </row>
    <row r="10" spans="2:8" ht="20.25" customHeight="1">
      <c r="B10" s="191" t="s">
        <v>484</v>
      </c>
      <c r="C10" s="25">
        <v>1545704136.1499999</v>
      </c>
      <c r="D10" s="25">
        <v>-117666698.58</v>
      </c>
      <c r="E10" s="17">
        <f>C10+D10</f>
        <v>1428037437.57</v>
      </c>
      <c r="F10" s="17">
        <v>842090356.3200002</v>
      </c>
      <c r="G10" s="17">
        <v>839093231.44</v>
      </c>
      <c r="H10" s="17">
        <f aca="true" t="shared" si="0" ref="H10:H31">E10-F10</f>
        <v>585947081.2499998</v>
      </c>
    </row>
    <row r="11" spans="2:8" ht="12.75">
      <c r="B11" s="191" t="s">
        <v>485</v>
      </c>
      <c r="C11" s="25">
        <v>751201237.32</v>
      </c>
      <c r="D11" s="25">
        <v>75033672.36</v>
      </c>
      <c r="E11" s="17">
        <f>C11+D11</f>
        <v>826234909.6800001</v>
      </c>
      <c r="F11" s="17">
        <v>558877522.39</v>
      </c>
      <c r="G11" s="17">
        <v>558732374.35</v>
      </c>
      <c r="H11" s="17">
        <f t="shared" si="0"/>
        <v>267357387.29000008</v>
      </c>
    </row>
    <row r="12" spans="2:8" ht="12.75">
      <c r="B12" s="191" t="s">
        <v>486</v>
      </c>
      <c r="C12" s="25">
        <v>0</v>
      </c>
      <c r="D12" s="25">
        <v>0</v>
      </c>
      <c r="E12" s="25">
        <f>SUM(E13:E14)</f>
        <v>0</v>
      </c>
      <c r="F12" s="25">
        <v>0</v>
      </c>
      <c r="G12" s="25">
        <v>0</v>
      </c>
      <c r="H12" s="17">
        <f t="shared" si="0"/>
        <v>0</v>
      </c>
    </row>
    <row r="13" spans="2:8" ht="12.75">
      <c r="B13" s="18" t="s">
        <v>487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488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91" t="s">
        <v>489</v>
      </c>
      <c r="C15" s="25">
        <v>555089210.82</v>
      </c>
      <c r="D15" s="25">
        <v>-48588884.83</v>
      </c>
      <c r="E15" s="17">
        <f>C15+D15</f>
        <v>506500325.99000007</v>
      </c>
      <c r="F15" s="17">
        <v>316956938.95</v>
      </c>
      <c r="G15" s="17">
        <v>315995264.09</v>
      </c>
      <c r="H15" s="17">
        <f>E15-F15</f>
        <v>189543387.04000008</v>
      </c>
    </row>
    <row r="16" spans="2:8" ht="25.5">
      <c r="B16" s="191" t="s">
        <v>490</v>
      </c>
      <c r="C16" s="25"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491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492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91" t="s">
        <v>493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6" customFormat="1" ht="12.75">
      <c r="B20" s="192"/>
      <c r="C20" s="193"/>
      <c r="D20" s="194"/>
      <c r="E20" s="194"/>
      <c r="F20" s="194"/>
      <c r="G20" s="194"/>
      <c r="H20" s="195"/>
    </row>
    <row r="21" spans="2:8" ht="12.75">
      <c r="B21" s="190" t="s">
        <v>494</v>
      </c>
      <c r="C21" s="176">
        <f>C22+C23+C24+C27+C28+C31</f>
        <v>0</v>
      </c>
      <c r="D21" s="176">
        <f>D22+D23+D24+D27+D28+D31</f>
        <v>382018427.56</v>
      </c>
      <c r="E21" s="176">
        <f>E22+E23+E24+E27+E28+E31</f>
        <v>382018427.56</v>
      </c>
      <c r="F21" s="176">
        <f>F22+F23+F24+F27+F28+F31</f>
        <v>311112132.44</v>
      </c>
      <c r="G21" s="176">
        <f>G22+G23+G24+G27+G28+G31</f>
        <v>311112132.44</v>
      </c>
      <c r="H21" s="172">
        <f>E21-F21</f>
        <v>70906295.12</v>
      </c>
    </row>
    <row r="22" spans="2:8" ht="18.75" customHeight="1">
      <c r="B22" s="191" t="s">
        <v>484</v>
      </c>
      <c r="C22" s="25">
        <v>0</v>
      </c>
      <c r="D22" s="17">
        <v>289400710</v>
      </c>
      <c r="E22" s="17">
        <f>C22+D22</f>
        <v>289400710</v>
      </c>
      <c r="F22" s="17">
        <v>224744315.25</v>
      </c>
      <c r="G22" s="17">
        <v>224744315.25</v>
      </c>
      <c r="H22" s="17">
        <f t="shared" si="0"/>
        <v>64656394.75</v>
      </c>
    </row>
    <row r="23" spans="2:8" ht="12.75">
      <c r="B23" s="191" t="s">
        <v>485</v>
      </c>
      <c r="C23" s="25">
        <v>0</v>
      </c>
      <c r="D23" s="17">
        <v>65178037.86</v>
      </c>
      <c r="E23" s="17">
        <f>C23+D23</f>
        <v>65178037.86</v>
      </c>
      <c r="F23" s="17">
        <v>58928137.49</v>
      </c>
      <c r="G23" s="17">
        <v>58928137.49</v>
      </c>
      <c r="H23" s="17">
        <f t="shared" si="0"/>
        <v>6249900.369999997</v>
      </c>
    </row>
    <row r="24" spans="2:8" ht="12.75">
      <c r="B24" s="191" t="s">
        <v>486</v>
      </c>
      <c r="C24" s="25">
        <v>0</v>
      </c>
      <c r="D24" s="25">
        <v>0</v>
      </c>
      <c r="E24" s="25">
        <f>SUM(E25:E26)</f>
        <v>0</v>
      </c>
      <c r="F24" s="25">
        <v>0</v>
      </c>
      <c r="G24" s="25">
        <v>0</v>
      </c>
      <c r="H24" s="17">
        <f t="shared" si="0"/>
        <v>0</v>
      </c>
    </row>
    <row r="25" spans="2:8" ht="12.75">
      <c r="B25" s="18" t="s">
        <v>487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488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91" t="s">
        <v>489</v>
      </c>
      <c r="C27" s="25">
        <v>0</v>
      </c>
      <c r="D27" s="17">
        <v>27439679.7</v>
      </c>
      <c r="E27" s="17">
        <f>C27+D27</f>
        <v>27439679.7</v>
      </c>
      <c r="F27" s="17">
        <v>27439679.7</v>
      </c>
      <c r="G27" s="17">
        <v>27439679.7</v>
      </c>
      <c r="H27" s="17">
        <f t="shared" si="0"/>
        <v>0</v>
      </c>
    </row>
    <row r="28" spans="2:8" ht="25.5">
      <c r="B28" s="191" t="s">
        <v>490</v>
      </c>
      <c r="C28" s="25"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491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492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91" t="s">
        <v>493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190" t="s">
        <v>495</v>
      </c>
      <c r="C32" s="176">
        <f aca="true" t="shared" si="1" ref="C32:H32">C9+C21</f>
        <v>2851994584.29</v>
      </c>
      <c r="D32" s="176">
        <f t="shared" si="1"/>
        <v>290796516.51</v>
      </c>
      <c r="E32" s="176">
        <f t="shared" si="1"/>
        <v>3142791100.8</v>
      </c>
      <c r="F32" s="176">
        <f t="shared" si="1"/>
        <v>2029036950.1000001</v>
      </c>
      <c r="G32" s="176">
        <f>G9+G21</f>
        <v>2024933002.32</v>
      </c>
      <c r="H32" s="176">
        <f t="shared" si="1"/>
        <v>1113754150.7000003</v>
      </c>
    </row>
    <row r="33" spans="2:8" ht="13.5" thickBot="1">
      <c r="B33" s="197"/>
      <c r="C33" s="198"/>
      <c r="D33" s="199"/>
      <c r="E33" s="199"/>
      <c r="F33" s="199"/>
      <c r="G33" s="199"/>
      <c r="H33" s="199"/>
    </row>
    <row r="35" ht="12.75">
      <c r="G35" s="200"/>
    </row>
    <row r="36" ht="12.75">
      <c r="G36" s="81"/>
    </row>
    <row r="37" ht="12.75">
      <c r="G37" s="8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67" r:id="rId1"/>
  <ignoredErrors>
    <ignoredError sqref="E12 E16 E24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2018-10-24T20:08:59Z</cp:lastPrinted>
  <dcterms:created xsi:type="dcterms:W3CDTF">2016-10-11T18:36:49Z</dcterms:created>
  <dcterms:modified xsi:type="dcterms:W3CDTF">2018-10-25T19:55:03Z</dcterms:modified>
  <cp:category/>
  <cp:version/>
  <cp:contentType/>
  <cp:contentStatus/>
</cp:coreProperties>
</file>